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1_{2C2C147B-4548-42FA-AAD6-4BF750B93A2C}" xr6:coauthVersionLast="31" xr6:coauthVersionMax="31" xr10:uidLastSave="{00000000-0000-0000-0000-000000000000}"/>
  <bookViews>
    <workbookView xWindow="0" yWindow="0" windowWidth="28590" windowHeight="12465" activeTab="1" xr2:uid="{00000000-000D-0000-FFFF-FFFF00000000}"/>
  </bookViews>
  <sheets>
    <sheet name="Calculadora hipotecaria" sheetId="1" r:id="rId1"/>
    <sheet name="Tabla de amortizaciones" sheetId="2" r:id="rId2"/>
  </sheets>
  <definedNames>
    <definedName name="Duración_del_préstamo">'Calculadora hipotecaria'!$B$6</definedName>
    <definedName name="HeaderRow">ROW('Tabla de amortizaciones'!$A$3:$I$3)</definedName>
    <definedName name="Importe_del_impuesto_de_propiedad">'Calculadora hipotecaria'!$D$8</definedName>
    <definedName name="Importe_del_préstamo">'Calculadora hipotecaria'!$B$7</definedName>
    <definedName name="Inicio_del_préstamo">'Calculadora hipotecaria'!$B$8</definedName>
    <definedName name="interés">'Tabla de amortizaciones'!$D$4:$D$363</definedName>
    <definedName name="LastRow">COUNTIF('Tabla de amortizaciones'!$B$4:$B$363,"&gt;1")+HeaderRow</definedName>
    <definedName name="LoanIsGood">('Calculadora hipotecaria'!$B$5*'Calculadora hipotecaria'!$B$6*'Calculadora hipotecaria'!$B$7)&gt;0</definedName>
    <definedName name="NoPaymentsRemaining">'Tabla de amortizaciones'!$I$4:$I$363</definedName>
    <definedName name="Pagos_mensuales_del_préstamo">'Calculadora hipotecaria'!$D$4</definedName>
    <definedName name="PaymentDurationIncreaseDecrease">INT(NPER(Tasa_de_interés/12,-Pagos_mensuales_del_préstamo*VLOOKUP(PaymentPercentage,PaymentScenarios,2,FALSE),Importe_del_préstamo))</definedName>
    <definedName name="PercentageIncreaseDecrease">1-PaymentDurationIncreaseDecrease/Duración_del_préstamo</definedName>
    <definedName name="Tasa_de_interés">'Calculadora hipotecaria'!$B$5</definedName>
    <definedName name="TítuloDeColumna1">Detalles_del_préstamo[[#Headers],[DETALLES DEL PRÉSTAMO]]</definedName>
    <definedName name="TítuloDeColumna2">Amortización[[#Headers],[núm.]]</definedName>
    <definedName name="_xlnm.Print_Titles" localSheetId="1">'Tabla de amortizaciones'!$3:$3</definedName>
    <definedName name="Total_de_intereses_pagados">'Calculadora hipotecaria'!$D$7</definedName>
    <definedName name="total_loan_payment">'Tabla de amortizaciones'!$D$4:$E$363</definedName>
    <definedName name="total_pagos">'Tabla de amortizaciones'!$G$4:$G$363</definedName>
    <definedName name="ValueOfHome">'Calculadora hipotecaria'!$B$4</definedName>
    <definedName name="ValuesEntered">IF(Importe_del_préstamo*(LEN(Tasa_de_interés)&gt;0)*Duración_del_préstamo*Inicio_del_préstamo*(LEN(Importe_del_impuesto_de_propiedad)&gt;0)&gt;0,1,0)</definedName>
  </definedName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2" l="1"/>
  <c r="D4" i="1" l="1"/>
  <c r="A363" i="2" l="1"/>
  <c r="B8" i="1" l="1"/>
  <c r="D4" i="2" l="1"/>
  <c r="C2" i="1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B4" i="2" s="1"/>
  <c r="F4" i="2" l="1"/>
  <c r="E4" i="2"/>
  <c r="G4" i="2" s="1"/>
  <c r="H4" i="2" l="1"/>
  <c r="B5" i="2" l="1"/>
  <c r="F5" i="2" l="1"/>
  <c r="C5" i="2" l="1"/>
  <c r="E5" i="2" s="1"/>
  <c r="H5" i="2"/>
  <c r="B6" i="2"/>
  <c r="E6" i="2" l="1"/>
  <c r="F6" i="2"/>
  <c r="C6" i="2"/>
  <c r="H6" i="2" s="1"/>
  <c r="B7" i="2" l="1"/>
  <c r="F7" i="2" l="1"/>
  <c r="C7" i="2"/>
  <c r="E7" i="2" s="1"/>
  <c r="H7" i="2" l="1"/>
  <c r="B8" i="2" l="1"/>
  <c r="F8" i="2" l="1"/>
  <c r="C8" i="2"/>
  <c r="E8" i="2" l="1"/>
  <c r="H8" i="2" s="1"/>
  <c r="B9" i="2" l="1"/>
  <c r="C9" i="2" l="1"/>
  <c r="E9" i="2"/>
  <c r="H9" i="2" s="1"/>
  <c r="F9" i="2"/>
  <c r="B10" i="2" l="1"/>
  <c r="F10" i="2" l="1"/>
  <c r="C10" i="2"/>
  <c r="H10" i="2" s="1"/>
  <c r="E10" i="2"/>
  <c r="B11" i="2" l="1"/>
  <c r="C11" i="2" l="1"/>
  <c r="F11" i="2"/>
  <c r="E11" i="2"/>
  <c r="H11" i="2" s="1"/>
  <c r="B12" i="2" l="1"/>
  <c r="E12" i="2" l="1"/>
  <c r="H12" i="2" s="1"/>
  <c r="F12" i="2"/>
  <c r="C12" i="2"/>
  <c r="B13" i="2" l="1"/>
  <c r="C13" i="2" l="1"/>
  <c r="E13" i="2" s="1"/>
  <c r="H13" i="2" s="1"/>
  <c r="F13" i="2"/>
  <c r="B14" i="2" l="1"/>
  <c r="F14" i="2" l="1"/>
  <c r="C14" i="2"/>
  <c r="E14" i="2" l="1"/>
  <c r="H14" i="2" s="1"/>
  <c r="B15" i="2" l="1"/>
  <c r="C15" i="2" l="1"/>
  <c r="E15" i="2"/>
  <c r="H15" i="2" s="1"/>
  <c r="F15" i="2"/>
  <c r="B16" i="2" l="1"/>
  <c r="F16" i="2" l="1"/>
  <c r="C16" i="2"/>
  <c r="E16" i="2" l="1"/>
  <c r="H16" i="2" s="1"/>
  <c r="B17" i="2" l="1"/>
  <c r="F17" i="2" l="1"/>
  <c r="E17" i="2"/>
  <c r="C17" i="2"/>
  <c r="H17" i="2" s="1"/>
  <c r="B18" i="2" l="1"/>
  <c r="F18" i="2" l="1"/>
  <c r="C18" i="2"/>
  <c r="H18" i="2" s="1"/>
  <c r="E18" i="2"/>
  <c r="B19" i="2" l="1"/>
  <c r="E19" i="2" l="1"/>
  <c r="H19" i="2" s="1"/>
  <c r="F19" i="2"/>
  <c r="C19" i="2"/>
  <c r="B20" i="2" l="1"/>
  <c r="F20" i="2" l="1"/>
  <c r="C20" i="2"/>
  <c r="H20" i="2" s="1"/>
  <c r="E20" i="2"/>
  <c r="B21" i="2" l="1"/>
  <c r="E21" i="2" l="1"/>
  <c r="F21" i="2"/>
  <c r="C21" i="2"/>
  <c r="H21" i="2"/>
  <c r="B22" i="2" l="1"/>
  <c r="F22" i="2" l="1"/>
  <c r="C22" i="2"/>
  <c r="H22" i="2" s="1"/>
  <c r="E22" i="2"/>
  <c r="B23" i="2" l="1"/>
  <c r="E23" i="2" l="1"/>
  <c r="H23" i="2" s="1"/>
  <c r="F23" i="2"/>
  <c r="C23" i="2"/>
  <c r="B24" i="2" l="1"/>
  <c r="F24" i="2" l="1"/>
  <c r="C24" i="2"/>
  <c r="H24" i="2" s="1"/>
  <c r="E24" i="2"/>
  <c r="B25" i="2" l="1"/>
  <c r="E25" i="2" l="1"/>
  <c r="F25" i="2"/>
  <c r="C25" i="2"/>
  <c r="H25" i="2"/>
  <c r="B26" i="2" l="1"/>
  <c r="F26" i="2" l="1"/>
  <c r="C26" i="2"/>
  <c r="H26" i="2" s="1"/>
  <c r="E26" i="2"/>
  <c r="B27" i="2" l="1"/>
  <c r="E27" i="2" l="1"/>
  <c r="F27" i="2"/>
  <c r="C27" i="2"/>
  <c r="H27" i="2"/>
  <c r="B28" i="2" l="1"/>
  <c r="C28" i="2" l="1"/>
  <c r="H28" i="2" s="1"/>
  <c r="E28" i="2"/>
  <c r="F28" i="2"/>
  <c r="B29" i="2" l="1"/>
  <c r="F29" i="2" l="1"/>
  <c r="C29" i="2"/>
  <c r="H29" i="2" s="1"/>
  <c r="E29" i="2"/>
  <c r="B30" i="2" l="1"/>
  <c r="C30" i="2" l="1"/>
  <c r="E30" i="2"/>
  <c r="H30" i="2" s="1"/>
  <c r="F30" i="2"/>
  <c r="B31" i="2" l="1"/>
  <c r="C31" i="2" l="1"/>
  <c r="H31" i="2" s="1"/>
  <c r="E31" i="2"/>
  <c r="F31" i="2"/>
  <c r="B32" i="2" l="1"/>
  <c r="F32" i="2" l="1"/>
  <c r="C32" i="2"/>
  <c r="H32" i="2" s="1"/>
  <c r="E32" i="2"/>
  <c r="B33" i="2" l="1"/>
  <c r="F33" i="2" l="1"/>
  <c r="C33" i="2"/>
  <c r="H33" i="2" s="1"/>
  <c r="E33" i="2"/>
  <c r="B34" i="2" l="1"/>
  <c r="C34" i="2" l="1"/>
  <c r="H34" i="2" s="1"/>
  <c r="E34" i="2"/>
  <c r="F34" i="2"/>
  <c r="B35" i="2" l="1"/>
  <c r="E35" i="2" l="1"/>
  <c r="F35" i="2"/>
  <c r="C35" i="2"/>
  <c r="H35" i="2"/>
  <c r="B36" i="2" l="1"/>
  <c r="C36" i="2" l="1"/>
  <c r="F36" i="2"/>
  <c r="E36" i="2"/>
  <c r="H36" i="2" s="1"/>
  <c r="B37" i="2" l="1"/>
  <c r="F37" i="2" l="1"/>
  <c r="C37" i="2"/>
  <c r="H37" i="2" s="1"/>
  <c r="E37" i="2"/>
  <c r="B38" i="2" l="1"/>
  <c r="C38" i="2" l="1"/>
  <c r="F38" i="2"/>
  <c r="E38" i="2"/>
  <c r="H38" i="2" s="1"/>
  <c r="B39" i="2" l="1"/>
  <c r="C39" i="2" l="1"/>
  <c r="F39" i="2"/>
  <c r="E39" i="2"/>
  <c r="H39" i="2" s="1"/>
  <c r="B40" i="2" l="1"/>
  <c r="F40" i="2" l="1"/>
  <c r="C40" i="2"/>
  <c r="H40" i="2" s="1"/>
  <c r="E40" i="2"/>
  <c r="B41" i="2" l="1"/>
  <c r="F41" i="2" l="1"/>
  <c r="C41" i="2"/>
  <c r="H41" i="2" s="1"/>
  <c r="E41" i="2"/>
  <c r="B42" i="2" l="1"/>
  <c r="F42" i="2" l="1"/>
  <c r="C42" i="2"/>
  <c r="H42" i="2" s="1"/>
  <c r="E42" i="2"/>
  <c r="B43" i="2" l="1"/>
  <c r="F43" i="2" l="1"/>
  <c r="C43" i="2"/>
  <c r="H43" i="2" s="1"/>
  <c r="E43" i="2"/>
  <c r="B44" i="2" l="1"/>
  <c r="E44" i="2" l="1"/>
  <c r="F44" i="2"/>
  <c r="C44" i="2"/>
  <c r="H44" i="2"/>
  <c r="B45" i="2" l="1"/>
  <c r="C45" i="2" l="1"/>
  <c r="F45" i="2"/>
  <c r="E45" i="2"/>
  <c r="H45" i="2" s="1"/>
  <c r="B46" i="2" l="1"/>
  <c r="C46" i="2" l="1"/>
  <c r="F46" i="2"/>
  <c r="E46" i="2"/>
  <c r="H46" i="2" s="1"/>
  <c r="B47" i="2" l="1"/>
  <c r="E47" i="2" l="1"/>
  <c r="C47" i="2"/>
  <c r="F47" i="2"/>
  <c r="H47" i="2"/>
  <c r="B48" i="2" l="1"/>
  <c r="C48" i="2" l="1"/>
  <c r="H48" i="2" s="1"/>
  <c r="E48" i="2"/>
  <c r="F48" i="2"/>
  <c r="B49" i="2" l="1"/>
  <c r="C49" i="2" l="1"/>
  <c r="H49" i="2" s="1"/>
  <c r="E49" i="2"/>
  <c r="F49" i="2"/>
  <c r="B50" i="2" l="1"/>
  <c r="F50" i="2" l="1"/>
  <c r="C50" i="2"/>
  <c r="H50" i="2" s="1"/>
  <c r="E50" i="2"/>
  <c r="B51" i="2" l="1"/>
  <c r="C51" i="2" l="1"/>
  <c r="H51" i="2" s="1"/>
  <c r="E51" i="2"/>
  <c r="F51" i="2"/>
  <c r="B52" i="2" l="1"/>
  <c r="C52" i="2" l="1"/>
  <c r="F52" i="2"/>
  <c r="E52" i="2"/>
  <c r="H52" i="2" s="1"/>
  <c r="B53" i="2" l="1"/>
  <c r="C53" i="2" l="1"/>
  <c r="F53" i="2"/>
  <c r="E53" i="2"/>
  <c r="H53" i="2" s="1"/>
  <c r="B54" i="2" l="1"/>
  <c r="F54" i="2" l="1"/>
  <c r="C54" i="2"/>
  <c r="E54" i="2" l="1"/>
  <c r="H54" i="2" s="1"/>
  <c r="B55" i="2" l="1"/>
  <c r="E55" i="2" l="1"/>
  <c r="C55" i="2"/>
  <c r="F55" i="2"/>
  <c r="H55" i="2"/>
  <c r="B56" i="2" l="1"/>
  <c r="F56" i="2" l="1"/>
  <c r="C56" i="2"/>
  <c r="H56" i="2" s="1"/>
  <c r="E56" i="2"/>
  <c r="B57" i="2" l="1"/>
  <c r="C57" i="2" l="1"/>
  <c r="H57" i="2" s="1"/>
  <c r="E57" i="2"/>
  <c r="F57" i="2"/>
  <c r="B58" i="2" l="1"/>
  <c r="F58" i="2" l="1"/>
  <c r="C58" i="2"/>
  <c r="H58" i="2" s="1"/>
  <c r="E58" i="2"/>
  <c r="B59" i="2" l="1"/>
  <c r="F59" i="2" l="1"/>
  <c r="C59" i="2"/>
  <c r="H59" i="2" s="1"/>
  <c r="E59" i="2"/>
  <c r="B60" i="2" l="1"/>
  <c r="F60" i="2" l="1"/>
  <c r="C60" i="2"/>
  <c r="H60" i="2" s="1"/>
  <c r="E60" i="2"/>
  <c r="B61" i="2" l="1"/>
  <c r="C61" i="2" l="1"/>
  <c r="F61" i="2"/>
  <c r="E61" i="2"/>
  <c r="H61" i="2" s="1"/>
  <c r="B62" i="2" l="1"/>
  <c r="C62" i="2" l="1"/>
  <c r="F62" i="2"/>
  <c r="E62" i="2"/>
  <c r="H62" i="2" s="1"/>
  <c r="B63" i="2" l="1"/>
  <c r="C63" i="2" l="1"/>
  <c r="F63" i="2"/>
  <c r="E63" i="2" l="1"/>
  <c r="H63" i="2" s="1"/>
  <c r="B64" i="2" l="1"/>
  <c r="F64" i="2" l="1"/>
  <c r="C64" i="2"/>
  <c r="E64" i="2" l="1"/>
  <c r="H64" i="2" s="1"/>
  <c r="B65" i="2" l="1"/>
  <c r="E65" i="2" l="1"/>
  <c r="H65" i="2" s="1"/>
  <c r="F65" i="2"/>
  <c r="C65" i="2"/>
  <c r="B66" i="2" l="1"/>
  <c r="C66" i="2" l="1"/>
  <c r="E66" i="2"/>
  <c r="H66" i="2" s="1"/>
  <c r="F66" i="2"/>
  <c r="B67" i="2" l="1"/>
  <c r="F67" i="2" l="1"/>
  <c r="C67" i="2"/>
  <c r="H67" i="2" s="1"/>
  <c r="E67" i="2"/>
  <c r="B68" i="2" l="1"/>
  <c r="E68" i="2" l="1"/>
  <c r="C68" i="2"/>
  <c r="F68" i="2"/>
  <c r="H68" i="2"/>
  <c r="B69" i="2" l="1"/>
  <c r="C69" i="2" l="1"/>
  <c r="H69" i="2" s="1"/>
  <c r="E69" i="2"/>
  <c r="F69" i="2"/>
  <c r="B70" i="2" l="1"/>
  <c r="F70" i="2" l="1"/>
  <c r="C70" i="2"/>
  <c r="E70" i="2" l="1"/>
  <c r="H70" i="2" s="1"/>
  <c r="B71" i="2" l="1"/>
  <c r="C71" i="2" l="1"/>
  <c r="H71" i="2" s="1"/>
  <c r="E71" i="2"/>
  <c r="F71" i="2"/>
  <c r="B72" i="2" l="1"/>
  <c r="F72" i="2" l="1"/>
  <c r="C72" i="2"/>
  <c r="H72" i="2" s="1"/>
  <c r="E72" i="2"/>
  <c r="B73" i="2" l="1"/>
  <c r="F73" i="2" l="1"/>
  <c r="C73" i="2"/>
  <c r="H73" i="2" s="1"/>
  <c r="E73" i="2"/>
  <c r="B74" i="2" l="1"/>
  <c r="C74" i="2" l="1"/>
  <c r="E74" i="2"/>
  <c r="H74" i="2" s="1"/>
  <c r="F74" i="2"/>
  <c r="B75" i="2" l="1"/>
  <c r="E75" i="2" l="1"/>
  <c r="C75" i="2"/>
  <c r="F75" i="2"/>
  <c r="H75" i="2"/>
  <c r="B76" i="2" l="1"/>
  <c r="F76" i="2" l="1"/>
  <c r="C76" i="2"/>
  <c r="E76" i="2" l="1"/>
  <c r="H76" i="2" s="1"/>
  <c r="B77" i="2" l="1"/>
  <c r="C77" i="2" l="1"/>
  <c r="H77" i="2" s="1"/>
  <c r="E77" i="2"/>
  <c r="F77" i="2"/>
  <c r="B78" i="2" l="1"/>
  <c r="F78" i="2" l="1"/>
  <c r="C78" i="2"/>
  <c r="H78" i="2" s="1"/>
  <c r="E78" i="2"/>
  <c r="B79" i="2" l="1"/>
  <c r="E79" i="2" l="1"/>
  <c r="C79" i="2"/>
  <c r="F79" i="2"/>
  <c r="H79" i="2"/>
  <c r="B80" i="2" l="1"/>
  <c r="C80" i="2" l="1"/>
  <c r="F80" i="2"/>
  <c r="E80" i="2"/>
  <c r="H80" i="2" s="1"/>
  <c r="B81" i="2" l="1"/>
  <c r="F81" i="2" l="1"/>
  <c r="C81" i="2"/>
  <c r="E81" i="2" l="1"/>
  <c r="H81" i="2" s="1"/>
  <c r="B82" i="2" l="1"/>
  <c r="C82" i="2" l="1"/>
  <c r="H82" i="2" s="1"/>
  <c r="E82" i="2"/>
  <c r="F82" i="2"/>
  <c r="B83" i="2" l="1"/>
  <c r="C83" i="2" l="1"/>
  <c r="E83" i="2"/>
  <c r="H83" i="2" s="1"/>
  <c r="F83" i="2"/>
  <c r="B84" i="2" l="1"/>
  <c r="C84" i="2" l="1"/>
  <c r="E84" i="2"/>
  <c r="H84" i="2" s="1"/>
  <c r="F84" i="2"/>
  <c r="B85" i="2" l="1"/>
  <c r="F85" i="2" l="1"/>
  <c r="C85" i="2"/>
  <c r="E85" i="2" s="1"/>
  <c r="H85" i="2" l="1"/>
  <c r="B86" i="2" l="1"/>
  <c r="C86" i="2" l="1"/>
  <c r="E86" i="2"/>
  <c r="H86" i="2" s="1"/>
  <c r="F86" i="2"/>
  <c r="B87" i="2" l="1"/>
  <c r="F87" i="2" l="1"/>
  <c r="C87" i="2"/>
  <c r="H87" i="2" s="1"/>
  <c r="E87" i="2"/>
  <c r="B88" i="2" l="1"/>
  <c r="F88" i="2" l="1"/>
  <c r="C88" i="2"/>
  <c r="H88" i="2" s="1"/>
  <c r="E88" i="2"/>
  <c r="B89" i="2" l="1"/>
  <c r="F89" i="2" l="1"/>
  <c r="C89" i="2"/>
  <c r="E89" i="2" l="1"/>
  <c r="H89" i="2" s="1"/>
  <c r="B90" i="2" l="1"/>
  <c r="C90" i="2" l="1"/>
  <c r="F90" i="2"/>
  <c r="E90" i="2"/>
  <c r="H90" i="2" s="1"/>
  <c r="B91" i="2" l="1"/>
  <c r="C91" i="2" l="1"/>
  <c r="F91" i="2"/>
  <c r="E91" i="2"/>
  <c r="H91" i="2" s="1"/>
  <c r="B92" i="2" l="1"/>
  <c r="C92" i="2" l="1"/>
  <c r="E92" i="2"/>
  <c r="H92" i="2" s="1"/>
  <c r="F92" i="2"/>
  <c r="B93" i="2" l="1"/>
  <c r="C93" i="2" l="1"/>
  <c r="E93" i="2"/>
  <c r="H93" i="2" s="1"/>
  <c r="F93" i="2"/>
  <c r="B94" i="2" l="1"/>
  <c r="F94" i="2" l="1"/>
  <c r="E94" i="2"/>
  <c r="C94" i="2"/>
  <c r="H94" i="2" s="1"/>
  <c r="B95" i="2" l="1"/>
  <c r="F95" i="2" l="1"/>
  <c r="E95" i="2"/>
  <c r="C95" i="2"/>
  <c r="H95" i="2" s="1"/>
  <c r="B96" i="2" l="1"/>
  <c r="C96" i="2" l="1"/>
  <c r="E96" i="2"/>
  <c r="H96" i="2" s="1"/>
  <c r="F96" i="2"/>
  <c r="B97" i="2" l="1"/>
  <c r="F97" i="2" l="1"/>
  <c r="C97" i="2"/>
  <c r="H97" i="2" s="1"/>
  <c r="E97" i="2"/>
  <c r="B98" i="2" l="1"/>
  <c r="F98" i="2" l="1"/>
  <c r="E98" i="2"/>
  <c r="C98" i="2"/>
  <c r="H98" i="2" s="1"/>
  <c r="B99" i="2" l="1"/>
  <c r="F99" i="2" l="1"/>
  <c r="E99" i="2"/>
  <c r="C99" i="2"/>
  <c r="H99" i="2" s="1"/>
  <c r="B100" i="2" l="1"/>
  <c r="C100" i="2" l="1"/>
  <c r="E100" i="2"/>
  <c r="H100" i="2" s="1"/>
  <c r="F100" i="2"/>
  <c r="B101" i="2" l="1"/>
  <c r="C101" i="2" l="1"/>
  <c r="E101" i="2"/>
  <c r="H101" i="2" s="1"/>
  <c r="F101" i="2"/>
  <c r="B102" i="2" l="1"/>
  <c r="E102" i="2" l="1"/>
  <c r="F102" i="2"/>
  <c r="C102" i="2"/>
  <c r="H102" i="2"/>
  <c r="B103" i="2" l="1"/>
  <c r="E103" i="2" l="1"/>
  <c r="F103" i="2"/>
  <c r="C103" i="2"/>
  <c r="H103" i="2"/>
  <c r="B104" i="2" l="1"/>
  <c r="F104" i="2" l="1"/>
  <c r="E104" i="2"/>
  <c r="C104" i="2"/>
  <c r="H104" i="2" s="1"/>
  <c r="B105" i="2" l="1"/>
  <c r="F105" i="2" l="1"/>
  <c r="C105" i="2"/>
  <c r="H105" i="2" s="1"/>
  <c r="E105" i="2"/>
  <c r="B106" i="2" l="1"/>
  <c r="F106" i="2" l="1"/>
  <c r="C106" i="2"/>
  <c r="H106" i="2" s="1"/>
  <c r="E106" i="2"/>
  <c r="B107" i="2" l="1"/>
  <c r="F107" i="2" l="1"/>
  <c r="C107" i="2"/>
  <c r="H107" i="2" s="1"/>
  <c r="E107" i="2"/>
  <c r="B108" i="2" l="1"/>
  <c r="E108" i="2" l="1"/>
  <c r="C108" i="2"/>
  <c r="F108" i="2"/>
  <c r="H108" i="2"/>
  <c r="B109" i="2" l="1"/>
  <c r="C109" i="2" l="1"/>
  <c r="E109" i="2"/>
  <c r="H109" i="2" s="1"/>
  <c r="F109" i="2"/>
  <c r="B110" i="2" l="1"/>
  <c r="F110" i="2" l="1"/>
  <c r="C110" i="2"/>
  <c r="H110" i="2" s="1"/>
  <c r="E110" i="2"/>
  <c r="B111" i="2" l="1"/>
  <c r="C111" i="2" l="1"/>
  <c r="F111" i="2"/>
  <c r="E111" i="2"/>
  <c r="H111" i="2" s="1"/>
  <c r="B112" i="2" l="1"/>
  <c r="F112" i="2" l="1"/>
  <c r="E112" i="2"/>
  <c r="C112" i="2"/>
  <c r="H112" i="2" s="1"/>
  <c r="B113" i="2" l="1"/>
  <c r="F113" i="2" l="1"/>
  <c r="E113" i="2"/>
  <c r="C113" i="2"/>
  <c r="H113" i="2" s="1"/>
  <c r="B114" i="2" l="1"/>
  <c r="F114" i="2" l="1"/>
  <c r="C114" i="2"/>
  <c r="H114" i="2" s="1"/>
  <c r="E114" i="2"/>
  <c r="B115" i="2" l="1"/>
  <c r="E115" i="2" l="1"/>
  <c r="F115" i="2"/>
  <c r="C115" i="2"/>
  <c r="H115" i="2"/>
  <c r="B116" i="2" l="1"/>
  <c r="E116" i="2" l="1"/>
  <c r="C116" i="2"/>
  <c r="F116" i="2"/>
  <c r="H116" i="2"/>
  <c r="B117" i="2" l="1"/>
  <c r="E117" i="2" l="1"/>
  <c r="F117" i="2"/>
  <c r="C117" i="2"/>
  <c r="H117" i="2"/>
  <c r="B118" i="2" l="1"/>
  <c r="F118" i="2" l="1"/>
  <c r="E118" i="2"/>
  <c r="C118" i="2"/>
  <c r="H118" i="2" s="1"/>
  <c r="B119" i="2" l="1"/>
  <c r="F119" i="2" l="1"/>
  <c r="E119" i="2"/>
  <c r="C119" i="2"/>
  <c r="H119" i="2" s="1"/>
  <c r="B120" i="2" l="1"/>
  <c r="F120" i="2" l="1"/>
  <c r="C120" i="2"/>
  <c r="E120" i="2" s="1"/>
  <c r="H120" i="2" s="1"/>
  <c r="B121" i="2" l="1"/>
  <c r="F121" i="2" l="1"/>
  <c r="C121" i="2"/>
  <c r="H121" i="2" s="1"/>
  <c r="E121" i="2"/>
  <c r="B122" i="2" l="1"/>
  <c r="F122" i="2" l="1"/>
  <c r="C122" i="2"/>
  <c r="H122" i="2" s="1"/>
  <c r="E122" i="2"/>
  <c r="B123" i="2" l="1"/>
  <c r="E123" i="2" l="1"/>
  <c r="C123" i="2"/>
  <c r="F123" i="2"/>
  <c r="H123" i="2"/>
  <c r="B124" i="2" l="1"/>
  <c r="C124" i="2" l="1"/>
  <c r="E124" i="2"/>
  <c r="H124" i="2" s="1"/>
  <c r="F124" i="2"/>
  <c r="B125" i="2" l="1"/>
  <c r="C125" i="2" l="1"/>
  <c r="E125" i="2"/>
  <c r="H125" i="2" s="1"/>
  <c r="F125" i="2"/>
  <c r="B126" i="2" l="1"/>
  <c r="E126" i="2" l="1"/>
  <c r="C126" i="2"/>
  <c r="H126" i="2" s="1"/>
  <c r="F126" i="2"/>
  <c r="B127" i="2" l="1"/>
  <c r="C127" i="2" l="1"/>
  <c r="E127" i="2"/>
  <c r="H127" i="2" s="1"/>
  <c r="F127" i="2"/>
  <c r="B128" i="2" l="1"/>
  <c r="F128" i="2" l="1"/>
  <c r="E128" i="2"/>
  <c r="C128" i="2"/>
  <c r="H128" i="2" s="1"/>
  <c r="B129" i="2" l="1"/>
  <c r="E129" i="2" l="1"/>
  <c r="F129" i="2"/>
  <c r="C129" i="2"/>
  <c r="H129" i="2" s="1"/>
  <c r="B130" i="2" l="1"/>
  <c r="E130" i="2" l="1"/>
  <c r="C130" i="2"/>
  <c r="F130" i="2"/>
  <c r="H130" i="2"/>
  <c r="B131" i="2" l="1"/>
  <c r="C131" i="2" l="1"/>
  <c r="F131" i="2"/>
  <c r="E131" i="2"/>
  <c r="H131" i="2" s="1"/>
  <c r="B132" i="2" l="1"/>
  <c r="F132" i="2" l="1"/>
  <c r="E132" i="2"/>
  <c r="C132" i="2"/>
  <c r="H132" i="2" s="1"/>
  <c r="B133" i="2" l="1"/>
  <c r="C133" i="2" l="1"/>
  <c r="F133" i="2"/>
  <c r="E133" i="2"/>
  <c r="H133" i="2" s="1"/>
  <c r="B134" i="2" l="1"/>
  <c r="E134" i="2" l="1"/>
  <c r="C134" i="2"/>
  <c r="H134" i="2" s="1"/>
  <c r="F134" i="2"/>
  <c r="B135" i="2" l="1"/>
  <c r="C135" i="2" l="1"/>
  <c r="F135" i="2"/>
  <c r="E135" i="2"/>
  <c r="H135" i="2" s="1"/>
  <c r="B136" i="2" l="1"/>
  <c r="C136" i="2" l="1"/>
  <c r="F136" i="2"/>
  <c r="E136" i="2"/>
  <c r="H136" i="2" s="1"/>
  <c r="B137" i="2" l="1"/>
  <c r="E137" i="2" l="1"/>
  <c r="C137" i="2"/>
  <c r="H137" i="2" s="1"/>
  <c r="F137" i="2"/>
  <c r="B138" i="2" l="1"/>
  <c r="E138" i="2" l="1"/>
  <c r="C138" i="2"/>
  <c r="F138" i="2"/>
  <c r="H138" i="2"/>
  <c r="B139" i="2" l="1"/>
  <c r="F139" i="2" l="1"/>
  <c r="E139" i="2"/>
  <c r="C139" i="2"/>
  <c r="H139" i="2" s="1"/>
  <c r="B140" i="2" l="1"/>
  <c r="F140" i="2" l="1"/>
  <c r="C140" i="2"/>
  <c r="H140" i="2" s="1"/>
  <c r="E140" i="2"/>
  <c r="B141" i="2" l="1"/>
  <c r="E141" i="2" l="1"/>
  <c r="C141" i="2"/>
  <c r="F141" i="2"/>
  <c r="H141" i="2"/>
  <c r="B142" i="2" l="1"/>
  <c r="E142" i="2" l="1"/>
  <c r="C142" i="2"/>
  <c r="H142" i="2" s="1"/>
  <c r="F142" i="2"/>
  <c r="B143" i="2" l="1"/>
  <c r="F143" i="2" l="1"/>
  <c r="C143" i="2"/>
  <c r="H143" i="2" s="1"/>
  <c r="E143" i="2"/>
  <c r="B144" i="2" l="1"/>
  <c r="F144" i="2" l="1"/>
  <c r="E144" i="2"/>
  <c r="C144" i="2"/>
  <c r="H144" i="2" s="1"/>
  <c r="B145" i="2" l="1"/>
  <c r="C145" i="2" l="1"/>
  <c r="H145" i="2" s="1"/>
  <c r="E145" i="2"/>
  <c r="F145" i="2"/>
  <c r="B146" i="2" l="1"/>
  <c r="C146" i="2" l="1"/>
  <c r="F146" i="2"/>
  <c r="E146" i="2"/>
  <c r="H146" i="2" s="1"/>
  <c r="B147" i="2" l="1"/>
  <c r="F147" i="2" l="1"/>
  <c r="E147" i="2"/>
  <c r="C147" i="2"/>
  <c r="H147" i="2" s="1"/>
  <c r="B148" i="2" l="1"/>
  <c r="C148" i="2" l="1"/>
  <c r="F148" i="2"/>
  <c r="E148" i="2"/>
  <c r="H148" i="2" s="1"/>
  <c r="B149" i="2" l="1"/>
  <c r="C149" i="2" l="1"/>
  <c r="F149" i="2"/>
  <c r="E149" i="2"/>
  <c r="H149" i="2" s="1"/>
  <c r="B150" i="2" l="1"/>
  <c r="E150" i="2" l="1"/>
  <c r="C150" i="2"/>
  <c r="H150" i="2" s="1"/>
  <c r="F150" i="2"/>
  <c r="B151" i="2" l="1"/>
  <c r="F151" i="2" l="1"/>
  <c r="E151" i="2"/>
  <c r="C151" i="2"/>
  <c r="H151" i="2" s="1"/>
  <c r="B152" i="2" l="1"/>
  <c r="F152" i="2" l="1"/>
  <c r="E152" i="2"/>
  <c r="C152" i="2"/>
  <c r="H152" i="2" s="1"/>
  <c r="B153" i="2" l="1"/>
  <c r="E153" i="2" l="1"/>
  <c r="C153" i="2"/>
  <c r="H153" i="2" s="1"/>
  <c r="F153" i="2"/>
  <c r="B154" i="2" l="1"/>
  <c r="C154" i="2" l="1"/>
  <c r="E154" i="2"/>
  <c r="H154" i="2" s="1"/>
  <c r="F154" i="2"/>
  <c r="B155" i="2" l="1"/>
  <c r="E155" i="2" l="1"/>
  <c r="F155" i="2"/>
  <c r="C155" i="2"/>
  <c r="H155" i="2"/>
  <c r="B156" i="2" l="1"/>
  <c r="F156" i="2" l="1"/>
  <c r="C156" i="2"/>
  <c r="H156" i="2" s="1"/>
  <c r="E156" i="2"/>
  <c r="B157" i="2" l="1"/>
  <c r="C157" i="2" l="1"/>
  <c r="F157" i="2"/>
  <c r="E157" i="2"/>
  <c r="H157" i="2" s="1"/>
  <c r="B158" i="2" l="1"/>
  <c r="F158" i="2" l="1"/>
  <c r="E158" i="2"/>
  <c r="C158" i="2"/>
  <c r="H158" i="2" s="1"/>
  <c r="B159" i="2" l="1"/>
  <c r="C159" i="2" l="1"/>
  <c r="F159" i="2"/>
  <c r="E159" i="2"/>
  <c r="H159" i="2" s="1"/>
  <c r="B160" i="2" l="1"/>
  <c r="C160" i="2" l="1"/>
  <c r="F160" i="2"/>
  <c r="E160" i="2"/>
  <c r="H160" i="2" s="1"/>
  <c r="B161" i="2" l="1"/>
  <c r="C161" i="2" l="1"/>
  <c r="H161" i="2" s="1"/>
  <c r="E161" i="2"/>
  <c r="F161" i="2"/>
  <c r="B162" i="2" l="1"/>
  <c r="C162" i="2" l="1"/>
  <c r="F162" i="2"/>
  <c r="E162" i="2"/>
  <c r="H162" i="2" s="1"/>
  <c r="B163" i="2" l="1"/>
  <c r="F163" i="2" l="1"/>
  <c r="C163" i="2"/>
  <c r="H163" i="2" s="1"/>
  <c r="E163" i="2"/>
  <c r="B164" i="2" l="1"/>
  <c r="C164" i="2" l="1"/>
  <c r="H164" i="2" s="1"/>
  <c r="E164" i="2"/>
  <c r="F164" i="2"/>
  <c r="B165" i="2" l="1"/>
  <c r="F165" i="2" l="1"/>
  <c r="C165" i="2"/>
  <c r="H165" i="2" s="1"/>
  <c r="E165" i="2"/>
  <c r="B166" i="2" l="1"/>
  <c r="F166" i="2" l="1"/>
  <c r="C166" i="2"/>
  <c r="H166" i="2" s="1"/>
  <c r="E166" i="2"/>
  <c r="B167" i="2" l="1"/>
  <c r="F167" i="2" l="1"/>
  <c r="C167" i="2"/>
  <c r="H167" i="2" s="1"/>
  <c r="E167" i="2"/>
  <c r="B168" i="2" l="1"/>
  <c r="F168" i="2" l="1"/>
  <c r="C168" i="2"/>
  <c r="H168" i="2" s="1"/>
  <c r="E168" i="2"/>
  <c r="B169" i="2" l="1"/>
  <c r="C169" i="2" l="1"/>
  <c r="E169" i="2"/>
  <c r="H169" i="2" s="1"/>
  <c r="F169" i="2"/>
  <c r="B170" i="2" l="1"/>
  <c r="F170" i="2" l="1"/>
  <c r="C170" i="2"/>
  <c r="H170" i="2" s="1"/>
  <c r="E170" i="2"/>
  <c r="B171" i="2" l="1"/>
  <c r="C171" i="2" l="1"/>
  <c r="E171" i="2"/>
  <c r="H171" i="2" s="1"/>
  <c r="F171" i="2"/>
  <c r="B172" i="2" l="1"/>
  <c r="E172" i="2" l="1"/>
  <c r="F172" i="2"/>
  <c r="C172" i="2"/>
  <c r="H172" i="2"/>
  <c r="B173" i="2" l="1"/>
  <c r="C173" i="2" l="1"/>
  <c r="F173" i="2"/>
  <c r="E173" i="2"/>
  <c r="H173" i="2" s="1"/>
  <c r="B174" i="2" l="1"/>
  <c r="C174" i="2" l="1"/>
  <c r="E174" i="2"/>
  <c r="H174" i="2" s="1"/>
  <c r="F174" i="2"/>
  <c r="B175" i="2" l="1"/>
  <c r="E175" i="2" l="1"/>
  <c r="F175" i="2"/>
  <c r="C175" i="2"/>
  <c r="H175" i="2" s="1"/>
  <c r="B176" i="2" l="1"/>
  <c r="E176" i="2" l="1"/>
  <c r="F176" i="2"/>
  <c r="C176" i="2"/>
  <c r="H176" i="2"/>
  <c r="B177" i="2" l="1"/>
  <c r="C177" i="2" l="1"/>
  <c r="E177" i="2"/>
  <c r="H177" i="2" s="1"/>
  <c r="F177" i="2"/>
  <c r="B178" i="2" l="1"/>
  <c r="C178" i="2" l="1"/>
  <c r="H178" i="2" s="1"/>
  <c r="E178" i="2"/>
  <c r="F178" i="2"/>
  <c r="B179" i="2" l="1"/>
  <c r="F179" i="2" l="1"/>
  <c r="E179" i="2"/>
  <c r="C179" i="2"/>
  <c r="H179" i="2" s="1"/>
  <c r="B180" i="2" l="1"/>
  <c r="E180" i="2" l="1"/>
  <c r="C180" i="2"/>
  <c r="F180" i="2"/>
  <c r="H180" i="2"/>
  <c r="B181" i="2" l="1"/>
  <c r="E181" i="2" l="1"/>
  <c r="C181" i="2"/>
  <c r="F181" i="2"/>
  <c r="H181" i="2"/>
  <c r="B182" i="2" l="1"/>
  <c r="C182" i="2" l="1"/>
  <c r="F182" i="2"/>
  <c r="E182" i="2"/>
  <c r="H182" i="2" s="1"/>
  <c r="B183" i="2" l="1"/>
  <c r="E183" i="2" l="1"/>
  <c r="F183" i="2"/>
  <c r="C183" i="2"/>
  <c r="H183" i="2"/>
  <c r="B184" i="2" l="1"/>
  <c r="C184" i="2" l="1"/>
  <c r="E184" i="2"/>
  <c r="H184" i="2" s="1"/>
  <c r="F184" i="2"/>
  <c r="B185" i="2" l="1"/>
  <c r="E185" i="2" l="1"/>
  <c r="F185" i="2"/>
  <c r="C185" i="2"/>
  <c r="H185" i="2" s="1"/>
  <c r="B186" i="2" l="1"/>
  <c r="F186" i="2" l="1"/>
  <c r="C186" i="2"/>
  <c r="H186" i="2" s="1"/>
  <c r="E186" i="2"/>
  <c r="B187" i="2" l="1"/>
  <c r="E187" i="2" l="1"/>
  <c r="C187" i="2"/>
  <c r="F187" i="2"/>
  <c r="H187" i="2"/>
  <c r="B188" i="2" l="1"/>
  <c r="C188" i="2" l="1"/>
  <c r="F188" i="2"/>
  <c r="E188" i="2"/>
  <c r="H188" i="2" s="1"/>
  <c r="B189" i="2" l="1"/>
  <c r="C189" i="2" l="1"/>
  <c r="F189" i="2"/>
  <c r="E189" i="2"/>
  <c r="H189" i="2" s="1"/>
  <c r="B190" i="2" l="1"/>
  <c r="C190" i="2" l="1"/>
  <c r="F190" i="2"/>
  <c r="E190" i="2"/>
  <c r="H190" i="2" s="1"/>
  <c r="B191" i="2" l="1"/>
  <c r="C191" i="2" l="1"/>
  <c r="E191" i="2"/>
  <c r="H191" i="2" s="1"/>
  <c r="F191" i="2"/>
  <c r="B192" i="2" l="1"/>
  <c r="C192" i="2" l="1"/>
  <c r="E192" i="2"/>
  <c r="H192" i="2" s="1"/>
  <c r="F192" i="2"/>
  <c r="B193" i="2" l="1"/>
  <c r="C193" i="2" l="1"/>
  <c r="H193" i="2" s="1"/>
  <c r="E193" i="2"/>
  <c r="F193" i="2"/>
  <c r="B194" i="2" l="1"/>
  <c r="C194" i="2" l="1"/>
  <c r="H194" i="2" s="1"/>
  <c r="E194" i="2"/>
  <c r="F194" i="2"/>
  <c r="B195" i="2" l="1"/>
  <c r="C195" i="2" l="1"/>
  <c r="F195" i="2"/>
  <c r="E195" i="2"/>
  <c r="H195" i="2" s="1"/>
  <c r="B196" i="2" l="1"/>
  <c r="C196" i="2" l="1"/>
  <c r="F196" i="2"/>
  <c r="E196" i="2"/>
  <c r="H196" i="2" s="1"/>
  <c r="B197" i="2" l="1"/>
  <c r="C197" i="2" l="1"/>
  <c r="F197" i="2"/>
  <c r="E197" i="2"/>
  <c r="H197" i="2" s="1"/>
  <c r="B198" i="2" l="1"/>
  <c r="C198" i="2" l="1"/>
  <c r="E198" i="2"/>
  <c r="H198" i="2" s="1"/>
  <c r="F198" i="2"/>
  <c r="B199" i="2" l="1"/>
  <c r="C199" i="2" l="1"/>
  <c r="E199" i="2"/>
  <c r="H199" i="2" s="1"/>
  <c r="F199" i="2"/>
  <c r="B200" i="2" l="1"/>
  <c r="C200" i="2" l="1"/>
  <c r="E200" i="2"/>
  <c r="H200" i="2" s="1"/>
  <c r="F200" i="2"/>
  <c r="B201" i="2" l="1"/>
  <c r="E201" i="2" l="1"/>
  <c r="F201" i="2"/>
  <c r="C201" i="2"/>
  <c r="H201" i="2" s="1"/>
  <c r="B202" i="2" l="1"/>
  <c r="F202" i="2" l="1"/>
  <c r="C202" i="2"/>
  <c r="H202" i="2" s="1"/>
  <c r="E202" i="2"/>
  <c r="B203" i="2" l="1"/>
  <c r="F203" i="2" l="1"/>
  <c r="E203" i="2"/>
  <c r="C203" i="2"/>
  <c r="H203" i="2" s="1"/>
  <c r="B204" i="2" l="1"/>
  <c r="C204" i="2" l="1"/>
  <c r="F204" i="2"/>
  <c r="E204" i="2"/>
  <c r="H204" i="2" s="1"/>
  <c r="B205" i="2" l="1"/>
  <c r="C205" i="2" l="1"/>
  <c r="F205" i="2"/>
  <c r="E205" i="2"/>
  <c r="H205" i="2" s="1"/>
  <c r="B206" i="2" l="1"/>
  <c r="C206" i="2" l="1"/>
  <c r="F206" i="2"/>
  <c r="E206" i="2"/>
  <c r="H206" i="2" s="1"/>
  <c r="B207" i="2" l="1"/>
  <c r="E207" i="2" l="1"/>
  <c r="F207" i="2"/>
  <c r="C207" i="2"/>
  <c r="H207" i="2"/>
  <c r="B208" i="2" l="1"/>
  <c r="C208" i="2" l="1"/>
  <c r="E208" i="2"/>
  <c r="H208" i="2" s="1"/>
  <c r="F208" i="2"/>
  <c r="B209" i="2" l="1"/>
  <c r="F209" i="2" l="1"/>
  <c r="C209" i="2"/>
  <c r="H209" i="2" s="1"/>
  <c r="E209" i="2"/>
  <c r="B210" i="2" l="1"/>
  <c r="E210" i="2" l="1"/>
  <c r="F210" i="2"/>
  <c r="C210" i="2"/>
  <c r="H210" i="2"/>
  <c r="B211" i="2" l="1"/>
  <c r="E211" i="2" l="1"/>
  <c r="F211" i="2"/>
  <c r="C211" i="2"/>
  <c r="H211" i="2" s="1"/>
  <c r="B212" i="2" l="1"/>
  <c r="E212" i="2" l="1"/>
  <c r="C212" i="2"/>
  <c r="F212" i="2"/>
  <c r="H212" i="2"/>
  <c r="B213" i="2" l="1"/>
  <c r="F213" i="2" l="1"/>
  <c r="E213" i="2"/>
  <c r="C213" i="2"/>
  <c r="H213" i="2" s="1"/>
  <c r="B214" i="2" l="1"/>
  <c r="F214" i="2" l="1"/>
  <c r="E214" i="2"/>
  <c r="C214" i="2"/>
  <c r="H214" i="2" s="1"/>
  <c r="B215" i="2" l="1"/>
  <c r="E215" i="2" l="1"/>
  <c r="F215" i="2"/>
  <c r="C215" i="2"/>
  <c r="H215" i="2" s="1"/>
  <c r="B216" i="2" l="1"/>
  <c r="F216" i="2" l="1"/>
  <c r="C216" i="2"/>
  <c r="H216" i="2" s="1"/>
  <c r="E216" i="2"/>
  <c r="B217" i="2" l="1"/>
  <c r="C217" i="2" l="1"/>
  <c r="H217" i="2" s="1"/>
  <c r="E217" i="2"/>
  <c r="F217" i="2"/>
  <c r="B218" i="2" l="1"/>
  <c r="F218" i="2" l="1"/>
  <c r="C218" i="2"/>
  <c r="H218" i="2" s="1"/>
  <c r="E218" i="2"/>
  <c r="B219" i="2" l="1"/>
  <c r="C219" i="2" l="1"/>
  <c r="H219" i="2" s="1"/>
  <c r="E219" i="2"/>
  <c r="F219" i="2"/>
  <c r="B220" i="2" l="1"/>
  <c r="E220" i="2" l="1"/>
  <c r="C220" i="2"/>
  <c r="F220" i="2"/>
  <c r="H220" i="2"/>
  <c r="B221" i="2" l="1"/>
  <c r="E221" i="2" l="1"/>
  <c r="F221" i="2"/>
  <c r="C221" i="2"/>
  <c r="H221" i="2" s="1"/>
  <c r="B222" i="2" l="1"/>
  <c r="C222" i="2" l="1"/>
  <c r="F222" i="2"/>
  <c r="E222" i="2"/>
  <c r="H222" i="2" s="1"/>
  <c r="B223" i="2" l="1"/>
  <c r="F223" i="2" l="1"/>
  <c r="C223" i="2"/>
  <c r="H223" i="2" s="1"/>
  <c r="E223" i="2"/>
  <c r="B224" i="2" l="1"/>
  <c r="C224" i="2" l="1"/>
  <c r="E224" i="2"/>
  <c r="H224" i="2" s="1"/>
  <c r="F224" i="2"/>
  <c r="B225" i="2" l="1"/>
  <c r="C225" i="2" l="1"/>
  <c r="H225" i="2" s="1"/>
  <c r="E225" i="2"/>
  <c r="F225" i="2"/>
  <c r="B226" i="2" l="1"/>
  <c r="C226" i="2" l="1"/>
  <c r="F226" i="2"/>
  <c r="E226" i="2"/>
  <c r="H226" i="2" s="1"/>
  <c r="B227" i="2" l="1"/>
  <c r="E227" i="2" l="1"/>
  <c r="F227" i="2"/>
  <c r="C227" i="2"/>
  <c r="H227" i="2" s="1"/>
  <c r="B228" i="2" l="1"/>
  <c r="E228" i="2" l="1"/>
  <c r="F228" i="2"/>
  <c r="C228" i="2"/>
  <c r="H228" i="2"/>
  <c r="B229" i="2" l="1"/>
  <c r="F229" i="2" l="1"/>
  <c r="C229" i="2"/>
  <c r="H229" i="2" s="1"/>
  <c r="E229" i="2"/>
  <c r="B230" i="2" l="1"/>
  <c r="C230" i="2" l="1"/>
  <c r="F230" i="2"/>
  <c r="E230" i="2"/>
  <c r="H230" i="2" s="1"/>
  <c r="B231" i="2" l="1"/>
  <c r="F231" i="2" l="1"/>
  <c r="E231" i="2"/>
  <c r="C231" i="2"/>
  <c r="H231" i="2" s="1"/>
  <c r="B232" i="2" l="1"/>
  <c r="C232" i="2" l="1"/>
  <c r="E232" i="2"/>
  <c r="H232" i="2" s="1"/>
  <c r="F232" i="2"/>
  <c r="B233" i="2" l="1"/>
  <c r="E233" i="2" l="1"/>
  <c r="C233" i="2"/>
  <c r="H233" i="2" s="1"/>
  <c r="F233" i="2"/>
  <c r="B234" i="2" l="1"/>
  <c r="E234" i="2" l="1"/>
  <c r="F234" i="2"/>
  <c r="C234" i="2"/>
  <c r="H234" i="2"/>
  <c r="B235" i="2" l="1"/>
  <c r="F235" i="2" l="1"/>
  <c r="C235" i="2"/>
  <c r="H235" i="2" s="1"/>
  <c r="E235" i="2"/>
  <c r="B236" i="2" l="1"/>
  <c r="F236" i="2" l="1"/>
  <c r="E236" i="2"/>
  <c r="C236" i="2"/>
  <c r="H236" i="2" s="1"/>
  <c r="B237" i="2" l="1"/>
  <c r="C237" i="2" l="1"/>
  <c r="H237" i="2" s="1"/>
  <c r="E237" i="2"/>
  <c r="F237" i="2"/>
  <c r="B238" i="2" l="1"/>
  <c r="C238" i="2" l="1"/>
  <c r="F238" i="2"/>
  <c r="E238" i="2"/>
  <c r="H238" i="2" s="1"/>
  <c r="B239" i="2" l="1"/>
  <c r="E239" i="2" l="1"/>
  <c r="F239" i="2"/>
  <c r="C239" i="2"/>
  <c r="H239" i="2" s="1"/>
  <c r="B240" i="2" l="1"/>
  <c r="E240" i="2" l="1"/>
  <c r="F240" i="2"/>
  <c r="C240" i="2"/>
  <c r="H240" i="2"/>
  <c r="B241" i="2" l="1"/>
  <c r="C241" i="2" l="1"/>
  <c r="H241" i="2" s="1"/>
  <c r="F241" i="2"/>
  <c r="E241" i="2"/>
  <c r="B242" i="2" l="1"/>
  <c r="C242" i="2" l="1"/>
  <c r="F242" i="2"/>
  <c r="E242" i="2"/>
  <c r="H242" i="2" s="1"/>
  <c r="B243" i="2" l="1"/>
  <c r="E243" i="2" l="1"/>
  <c r="F243" i="2"/>
  <c r="C243" i="2"/>
  <c r="H243" i="2" s="1"/>
  <c r="B244" i="2" l="1"/>
  <c r="E244" i="2" l="1"/>
  <c r="C244" i="2"/>
  <c r="H244" i="2" s="1"/>
  <c r="F244" i="2"/>
  <c r="B245" i="2" l="1"/>
  <c r="C245" i="2" l="1"/>
  <c r="F245" i="2"/>
  <c r="E245" i="2"/>
  <c r="H245" i="2" s="1"/>
  <c r="B246" i="2" l="1"/>
  <c r="C246" i="2" l="1"/>
  <c r="H246" i="2" s="1"/>
  <c r="F246" i="2"/>
  <c r="E246" i="2"/>
  <c r="B247" i="2" l="1"/>
  <c r="C247" i="2" l="1"/>
  <c r="H247" i="2" s="1"/>
  <c r="E247" i="2"/>
  <c r="F247" i="2"/>
  <c r="B248" i="2" l="1"/>
  <c r="F248" i="2" l="1"/>
  <c r="E248" i="2"/>
  <c r="C248" i="2"/>
  <c r="H248" i="2" s="1"/>
  <c r="B249" i="2" l="1"/>
  <c r="E249" i="2" l="1"/>
  <c r="C249" i="2"/>
  <c r="F249" i="2"/>
  <c r="H249" i="2"/>
  <c r="B250" i="2" l="1"/>
  <c r="E250" i="2" l="1"/>
  <c r="C250" i="2"/>
  <c r="H250" i="2" s="1"/>
  <c r="F250" i="2"/>
  <c r="B251" i="2" l="1"/>
  <c r="C251" i="2" l="1"/>
  <c r="H251" i="2" s="1"/>
  <c r="F251" i="2"/>
  <c r="E251" i="2"/>
  <c r="B252" i="2" l="1"/>
  <c r="F252" i="2" l="1"/>
  <c r="C252" i="2"/>
  <c r="H252" i="2" s="1"/>
  <c r="E252" i="2"/>
  <c r="B253" i="2" l="1"/>
  <c r="F253" i="2" l="1"/>
  <c r="E253" i="2"/>
  <c r="C253" i="2"/>
  <c r="H253" i="2" s="1"/>
  <c r="B254" i="2" l="1"/>
  <c r="E254" i="2" l="1"/>
  <c r="C254" i="2"/>
  <c r="H254" i="2" s="1"/>
  <c r="F254" i="2"/>
  <c r="B255" i="2" l="1"/>
  <c r="E255" i="2" l="1"/>
  <c r="F255" i="2"/>
  <c r="C255" i="2"/>
  <c r="H255" i="2" s="1"/>
  <c r="B256" i="2" l="1"/>
  <c r="E256" i="2" l="1"/>
  <c r="C256" i="2"/>
  <c r="H256" i="2" s="1"/>
  <c r="F256" i="2"/>
  <c r="B257" i="2" l="1"/>
  <c r="E257" i="2" l="1"/>
  <c r="C257" i="2"/>
  <c r="F257" i="2"/>
  <c r="H257" i="2"/>
  <c r="B258" i="2" l="1"/>
  <c r="E258" i="2" l="1"/>
  <c r="C258" i="2"/>
  <c r="H258" i="2" s="1"/>
  <c r="F258" i="2"/>
  <c r="B259" i="2" l="1"/>
  <c r="C259" i="2" l="1"/>
  <c r="H259" i="2" s="1"/>
  <c r="F259" i="2"/>
  <c r="E259" i="2"/>
  <c r="B260" i="2" l="1"/>
  <c r="E260" i="2" l="1"/>
  <c r="F260" i="2"/>
  <c r="C260" i="2"/>
  <c r="H260" i="2" s="1"/>
  <c r="B261" i="2" l="1"/>
  <c r="E261" i="2" l="1"/>
  <c r="C261" i="2"/>
  <c r="F261" i="2"/>
  <c r="H261" i="2"/>
  <c r="B262" i="2" l="1"/>
  <c r="F262" i="2" l="1"/>
  <c r="E262" i="2"/>
  <c r="C262" i="2"/>
  <c r="H262" i="2" s="1"/>
  <c r="B263" i="2" l="1"/>
  <c r="C263" i="2" l="1"/>
  <c r="H263" i="2" s="1"/>
  <c r="F263" i="2"/>
  <c r="E263" i="2"/>
  <c r="B264" i="2" l="1"/>
  <c r="E264" i="2" l="1"/>
  <c r="C264" i="2"/>
  <c r="H264" i="2" s="1"/>
  <c r="F264" i="2"/>
  <c r="B265" i="2" l="1"/>
  <c r="F265" i="2" l="1"/>
  <c r="E265" i="2"/>
  <c r="C265" i="2"/>
  <c r="H265" i="2" s="1"/>
  <c r="B266" i="2" l="1"/>
  <c r="F266" i="2" l="1"/>
  <c r="E266" i="2"/>
  <c r="C266" i="2"/>
  <c r="H266" i="2" s="1"/>
  <c r="B267" i="2" l="1"/>
  <c r="E267" i="2" l="1"/>
  <c r="C267" i="2"/>
  <c r="F267" i="2"/>
  <c r="H267" i="2"/>
  <c r="B268" i="2" l="1"/>
  <c r="C268" i="2" l="1"/>
  <c r="E268" i="2"/>
  <c r="H268" i="2" s="1"/>
  <c r="F268" i="2"/>
  <c r="B269" i="2" l="1"/>
  <c r="F269" i="2" l="1"/>
  <c r="C269" i="2"/>
  <c r="H269" i="2" s="1"/>
  <c r="E269" i="2"/>
  <c r="B270" i="2" l="1"/>
  <c r="F270" i="2" l="1"/>
  <c r="E270" i="2"/>
  <c r="C270" i="2"/>
  <c r="H270" i="2" s="1"/>
  <c r="B271" i="2" l="1"/>
  <c r="C271" i="2" l="1"/>
  <c r="H271" i="2" s="1"/>
  <c r="F271" i="2"/>
  <c r="E271" i="2"/>
  <c r="B272" i="2" l="1"/>
  <c r="C272" i="2" l="1"/>
  <c r="H272" i="2" s="1"/>
  <c r="F272" i="2"/>
  <c r="E272" i="2"/>
  <c r="B273" i="2" l="1"/>
  <c r="E273" i="2" l="1"/>
  <c r="F273" i="2"/>
  <c r="C273" i="2"/>
  <c r="H273" i="2"/>
  <c r="B274" i="2" l="1"/>
  <c r="E274" i="2" l="1"/>
  <c r="F274" i="2"/>
  <c r="C274" i="2"/>
  <c r="H274" i="2"/>
  <c r="B275" i="2" l="1"/>
  <c r="C275" i="2" l="1"/>
  <c r="E275" i="2"/>
  <c r="H275" i="2" s="1"/>
  <c r="F275" i="2"/>
  <c r="B276" i="2" l="1"/>
  <c r="F276" i="2" l="1"/>
  <c r="E276" i="2"/>
  <c r="C276" i="2"/>
  <c r="H276" i="2" s="1"/>
  <c r="B277" i="2" l="1"/>
  <c r="C277" i="2" l="1"/>
  <c r="F277" i="2"/>
  <c r="E277" i="2"/>
  <c r="H277" i="2" s="1"/>
  <c r="B278" i="2" l="1"/>
  <c r="C278" i="2" l="1"/>
  <c r="F278" i="2"/>
  <c r="E278" i="2"/>
  <c r="H278" i="2" s="1"/>
  <c r="B279" i="2" l="1"/>
  <c r="C279" i="2" l="1"/>
  <c r="F279" i="2"/>
  <c r="E279" i="2"/>
  <c r="H279" i="2" s="1"/>
  <c r="B280" i="2" l="1"/>
  <c r="E280" i="2" l="1"/>
  <c r="F280" i="2"/>
  <c r="C280" i="2"/>
  <c r="H280" i="2" s="1"/>
  <c r="B281" i="2" l="1"/>
  <c r="F281" i="2" l="1"/>
  <c r="C281" i="2"/>
  <c r="H281" i="2" s="1"/>
  <c r="E281" i="2"/>
  <c r="B282" i="2" l="1"/>
  <c r="F282" i="2" l="1"/>
  <c r="C282" i="2"/>
  <c r="H282" i="2" s="1"/>
  <c r="E282" i="2"/>
  <c r="B283" i="2" l="1"/>
  <c r="E283" i="2" l="1"/>
  <c r="F283" i="2"/>
  <c r="C283" i="2"/>
  <c r="H283" i="2"/>
  <c r="B284" i="2" l="1"/>
  <c r="F284" i="2" l="1"/>
  <c r="E284" i="2"/>
  <c r="C284" i="2"/>
  <c r="H284" i="2" s="1"/>
  <c r="B285" i="2" l="1"/>
  <c r="C285" i="2" l="1"/>
  <c r="F285" i="2"/>
  <c r="E285" i="2"/>
  <c r="H285" i="2" s="1"/>
  <c r="B286" i="2" l="1"/>
  <c r="C286" i="2" l="1"/>
  <c r="F286" i="2"/>
  <c r="E286" i="2"/>
  <c r="H286" i="2" s="1"/>
  <c r="B287" i="2" l="1"/>
  <c r="F287" i="2" l="1"/>
  <c r="E287" i="2"/>
  <c r="C287" i="2"/>
  <c r="H287" i="2" s="1"/>
  <c r="B288" i="2" l="1"/>
  <c r="C288" i="2" l="1"/>
  <c r="H288" i="2" s="1"/>
  <c r="E288" i="2"/>
  <c r="F288" i="2"/>
  <c r="B289" i="2" l="1"/>
  <c r="F289" i="2" l="1"/>
  <c r="C289" i="2"/>
  <c r="H289" i="2" s="1"/>
  <c r="E289" i="2"/>
  <c r="B290" i="2" l="1"/>
  <c r="C290" i="2" l="1"/>
  <c r="F290" i="2"/>
  <c r="E290" i="2"/>
  <c r="H290" i="2" s="1"/>
  <c r="B291" i="2" l="1"/>
  <c r="E291" i="2" l="1"/>
  <c r="C291" i="2"/>
  <c r="H291" i="2" s="1"/>
  <c r="F291" i="2"/>
  <c r="B292" i="2" l="1"/>
  <c r="C292" i="2" l="1"/>
  <c r="F292" i="2"/>
  <c r="E292" i="2"/>
  <c r="H292" i="2" s="1"/>
  <c r="B293" i="2" l="1"/>
  <c r="C293" i="2" l="1"/>
  <c r="F293" i="2"/>
  <c r="E293" i="2"/>
  <c r="H293" i="2" s="1"/>
  <c r="B294" i="2" l="1"/>
  <c r="C294" i="2" l="1"/>
  <c r="E294" i="2"/>
  <c r="H294" i="2" s="1"/>
  <c r="F294" i="2"/>
  <c r="B295" i="2" l="1"/>
  <c r="F295" i="2" l="1"/>
  <c r="C295" i="2"/>
  <c r="H295" i="2" s="1"/>
  <c r="E295" i="2"/>
  <c r="B296" i="2" l="1"/>
  <c r="C296" i="2" l="1"/>
  <c r="H296" i="2" s="1"/>
  <c r="E296" i="2"/>
  <c r="F296" i="2"/>
  <c r="B297" i="2" l="1"/>
  <c r="E297" i="2" l="1"/>
  <c r="F297" i="2"/>
  <c r="C297" i="2"/>
  <c r="H297" i="2"/>
  <c r="B298" i="2" l="1"/>
  <c r="F298" i="2" l="1"/>
  <c r="E298" i="2"/>
  <c r="C298" i="2"/>
  <c r="H298" i="2" s="1"/>
  <c r="B299" i="2" l="1"/>
  <c r="E299" i="2" l="1"/>
  <c r="C299" i="2"/>
  <c r="H299" i="2" s="1"/>
  <c r="F299" i="2"/>
  <c r="B300" i="2" l="1"/>
  <c r="F300" i="2" l="1"/>
  <c r="C300" i="2"/>
  <c r="H300" i="2" s="1"/>
  <c r="E300" i="2"/>
  <c r="B301" i="2" l="1"/>
  <c r="C301" i="2" l="1"/>
  <c r="F301" i="2"/>
  <c r="E301" i="2"/>
  <c r="H301" i="2" s="1"/>
  <c r="B302" i="2" l="1"/>
  <c r="C302" i="2" l="1"/>
  <c r="E302" i="2"/>
  <c r="H302" i="2" s="1"/>
  <c r="F302" i="2"/>
  <c r="B303" i="2" l="1"/>
  <c r="F303" i="2" l="1"/>
  <c r="E303" i="2"/>
  <c r="C303" i="2"/>
  <c r="H303" i="2" s="1"/>
  <c r="B304" i="2" l="1"/>
  <c r="E304" i="2" l="1"/>
  <c r="C304" i="2"/>
  <c r="H304" i="2" s="1"/>
  <c r="F304" i="2"/>
  <c r="B305" i="2" l="1"/>
  <c r="F305" i="2" l="1"/>
  <c r="C305" i="2"/>
  <c r="H305" i="2" s="1"/>
  <c r="E305" i="2"/>
  <c r="B306" i="2" l="1"/>
  <c r="F306" i="2" l="1"/>
  <c r="E306" i="2"/>
  <c r="C306" i="2"/>
  <c r="H306" i="2" s="1"/>
  <c r="B307" i="2" l="1"/>
  <c r="C307" i="2" l="1"/>
  <c r="H307" i="2" s="1"/>
  <c r="E307" i="2"/>
  <c r="F307" i="2"/>
  <c r="B308" i="2" l="1"/>
  <c r="F308" i="2" l="1"/>
  <c r="C308" i="2"/>
  <c r="H308" i="2" s="1"/>
  <c r="E308" i="2"/>
  <c r="B309" i="2" l="1"/>
  <c r="C309" i="2" l="1"/>
  <c r="E309" i="2" s="1"/>
  <c r="F309" i="2"/>
  <c r="H309" i="2" l="1"/>
  <c r="B310" i="2" l="1"/>
  <c r="C310" i="2" l="1"/>
  <c r="E310" i="2"/>
  <c r="H310" i="2" s="1"/>
  <c r="F310" i="2"/>
  <c r="B311" i="2" l="1"/>
  <c r="F311" i="2" l="1"/>
  <c r="E311" i="2"/>
  <c r="C311" i="2"/>
  <c r="H311" i="2" s="1"/>
  <c r="B312" i="2" l="1"/>
  <c r="F312" i="2" l="1"/>
  <c r="C312" i="2"/>
  <c r="E312" i="2" l="1"/>
  <c r="H312" i="2" s="1"/>
  <c r="B313" i="2" l="1"/>
  <c r="F313" i="2" l="1"/>
  <c r="C313" i="2"/>
  <c r="E313" i="2" s="1"/>
  <c r="H313" i="2" l="1"/>
  <c r="B314" i="2" l="1"/>
  <c r="F314" i="2" l="1"/>
  <c r="C314" i="2"/>
  <c r="H314" i="2" s="1"/>
  <c r="E314" i="2"/>
  <c r="B315" i="2" l="1"/>
  <c r="F315" i="2" l="1"/>
  <c r="C315" i="2"/>
  <c r="H315" i="2" s="1"/>
  <c r="E315" i="2"/>
  <c r="B316" i="2" l="1"/>
  <c r="F316" i="2" l="1"/>
  <c r="C316" i="2"/>
  <c r="E316" i="2" l="1"/>
  <c r="H316" i="2" s="1"/>
  <c r="B317" i="2" l="1"/>
  <c r="F317" i="2" l="1"/>
  <c r="C317" i="2"/>
  <c r="H317" i="2" s="1"/>
  <c r="E317" i="2"/>
  <c r="B318" i="2" l="1"/>
  <c r="F318" i="2" l="1"/>
  <c r="C318" i="2"/>
  <c r="H318" i="2" s="1"/>
  <c r="E318" i="2"/>
  <c r="B319" i="2" l="1"/>
  <c r="F319" i="2" l="1"/>
  <c r="C319" i="2"/>
  <c r="E319" i="2" s="1"/>
  <c r="H319" i="2" l="1"/>
  <c r="B320" i="2" l="1"/>
  <c r="F320" i="2" l="1"/>
  <c r="C320" i="2"/>
  <c r="E320" i="2" l="1"/>
  <c r="H320" i="2" s="1"/>
  <c r="B321" i="2" l="1"/>
  <c r="C321" i="2" l="1"/>
  <c r="F321" i="2"/>
  <c r="E321" i="2"/>
  <c r="H321" i="2" s="1"/>
  <c r="B322" i="2" l="1"/>
  <c r="F322" i="2" l="1"/>
  <c r="C322" i="2"/>
  <c r="H322" i="2" s="1"/>
  <c r="E322" i="2"/>
  <c r="B323" i="2" l="1"/>
  <c r="C323" i="2" l="1"/>
  <c r="E323" i="2"/>
  <c r="H323" i="2" s="1"/>
  <c r="F323" i="2"/>
  <c r="B324" i="2" l="1"/>
  <c r="F324" i="2" l="1"/>
  <c r="C324" i="2"/>
  <c r="E324" i="2"/>
  <c r="H324" i="2" s="1"/>
  <c r="B325" i="2" l="1"/>
  <c r="F325" i="2" l="1"/>
  <c r="C325" i="2"/>
  <c r="E325" i="2" l="1"/>
  <c r="H325" i="2" s="1"/>
  <c r="B326" i="2" l="1"/>
  <c r="F326" i="2" l="1"/>
  <c r="C326" i="2"/>
  <c r="H326" i="2" s="1"/>
  <c r="E326" i="2"/>
  <c r="B327" i="2" l="1"/>
  <c r="C327" i="2" l="1"/>
  <c r="E327" i="2"/>
  <c r="H327" i="2" s="1"/>
  <c r="F327" i="2"/>
  <c r="B328" i="2" l="1"/>
  <c r="F328" i="2" l="1"/>
  <c r="C328" i="2"/>
  <c r="E328" i="2" l="1"/>
  <c r="H328" i="2" s="1"/>
  <c r="B329" i="2" l="1"/>
  <c r="F329" i="2" l="1"/>
  <c r="E329" i="2"/>
  <c r="C329" i="2"/>
  <c r="H329" i="2" s="1"/>
  <c r="B330" i="2" l="1"/>
  <c r="F330" i="2" l="1"/>
  <c r="C330" i="2"/>
  <c r="E330" i="2"/>
  <c r="H330" i="2" s="1"/>
  <c r="B331" i="2" l="1"/>
  <c r="C331" i="2" l="1"/>
  <c r="E331" i="2"/>
  <c r="H331" i="2" s="1"/>
  <c r="F331" i="2"/>
  <c r="B332" i="2" l="1"/>
  <c r="F332" i="2" l="1"/>
  <c r="C332" i="2"/>
  <c r="H332" i="2" s="1"/>
  <c r="E332" i="2"/>
  <c r="B333" i="2" l="1"/>
  <c r="F333" i="2" l="1"/>
  <c r="C333" i="2"/>
  <c r="E333" i="2" l="1"/>
  <c r="H333" i="2" s="1"/>
  <c r="B334" i="2" l="1"/>
  <c r="F334" i="2" l="1"/>
  <c r="C334" i="2"/>
  <c r="H334" i="2" s="1"/>
  <c r="E334" i="2"/>
  <c r="B335" i="2" l="1"/>
  <c r="C335" i="2" l="1"/>
  <c r="E335" i="2"/>
  <c r="H335" i="2" s="1"/>
  <c r="F335" i="2"/>
  <c r="B336" i="2" l="1"/>
  <c r="F336" i="2" l="1"/>
  <c r="E336" i="2"/>
  <c r="C336" i="2"/>
  <c r="H336" i="2" s="1"/>
  <c r="B337" i="2" l="1"/>
  <c r="C337" i="2" l="1"/>
  <c r="F337" i="2"/>
  <c r="E337" i="2"/>
  <c r="H337" i="2" s="1"/>
  <c r="B338" i="2" l="1"/>
  <c r="F338" i="2" l="1"/>
  <c r="C338" i="2"/>
  <c r="H338" i="2" s="1"/>
  <c r="E338" i="2"/>
  <c r="B339" i="2" l="1"/>
  <c r="C339" i="2" l="1"/>
  <c r="E339" i="2"/>
  <c r="H339" i="2" s="1"/>
  <c r="F339" i="2"/>
  <c r="B340" i="2" l="1"/>
  <c r="F340" i="2" l="1"/>
  <c r="C340" i="2"/>
  <c r="H340" i="2" s="1"/>
  <c r="E340" i="2"/>
  <c r="B341" i="2" l="1"/>
  <c r="C341" i="2" l="1"/>
  <c r="E341" i="2"/>
  <c r="H341" i="2" s="1"/>
  <c r="F341" i="2"/>
  <c r="B342" i="2" l="1"/>
  <c r="C342" i="2" l="1"/>
  <c r="E342" i="2"/>
  <c r="H342" i="2" s="1"/>
  <c r="F342" i="2"/>
  <c r="B343" i="2" l="1"/>
  <c r="F343" i="2" l="1"/>
  <c r="E343" i="2"/>
  <c r="C343" i="2"/>
  <c r="H343" i="2" s="1"/>
  <c r="B344" i="2" l="1"/>
  <c r="F344" i="2" l="1"/>
  <c r="C344" i="2"/>
  <c r="H344" i="2" s="1"/>
  <c r="E344" i="2"/>
  <c r="B345" i="2" l="1"/>
  <c r="F345" i="2" l="1"/>
  <c r="E345" i="2"/>
  <c r="C345" i="2"/>
  <c r="H345" i="2" s="1"/>
  <c r="B346" i="2" l="1"/>
  <c r="F346" i="2" l="1"/>
  <c r="C346" i="2"/>
  <c r="H346" i="2" s="1"/>
  <c r="E346" i="2"/>
  <c r="B347" i="2" l="1"/>
  <c r="E347" i="2" l="1"/>
  <c r="C347" i="2"/>
  <c r="F347" i="2"/>
  <c r="H347" i="2"/>
  <c r="B348" i="2" l="1"/>
  <c r="F348" i="2" l="1"/>
  <c r="C348" i="2"/>
  <c r="H348" i="2" s="1"/>
  <c r="E348" i="2"/>
  <c r="B349" i="2" l="1"/>
  <c r="E349" i="2" l="1"/>
  <c r="C349" i="2"/>
  <c r="F349" i="2"/>
  <c r="H349" i="2"/>
  <c r="B350" i="2" l="1"/>
  <c r="C350" i="2" l="1"/>
  <c r="E350" i="2"/>
  <c r="H350" i="2" s="1"/>
  <c r="F350" i="2"/>
  <c r="B351" i="2" l="1"/>
  <c r="C351" i="2" l="1"/>
  <c r="F351" i="2"/>
  <c r="E351" i="2"/>
  <c r="H351" i="2" s="1"/>
  <c r="B352" i="2" l="1"/>
  <c r="C352" i="2" l="1"/>
  <c r="F352" i="2"/>
  <c r="E352" i="2"/>
  <c r="H352" i="2" s="1"/>
  <c r="B353" i="2" l="1"/>
  <c r="C353" i="2" l="1"/>
  <c r="E353" i="2"/>
  <c r="H353" i="2" s="1"/>
  <c r="F353" i="2"/>
  <c r="B354" i="2" l="1"/>
  <c r="E354" i="2" l="1"/>
  <c r="C354" i="2"/>
  <c r="F354" i="2"/>
  <c r="H354" i="2"/>
  <c r="B355" i="2" l="1"/>
  <c r="E355" i="2" l="1"/>
  <c r="C355" i="2"/>
  <c r="F355" i="2"/>
  <c r="H355" i="2"/>
  <c r="B356" i="2" l="1"/>
  <c r="F356" i="2" l="1"/>
  <c r="C356" i="2"/>
  <c r="H356" i="2" s="1"/>
  <c r="E356" i="2"/>
  <c r="B357" i="2" l="1"/>
  <c r="C357" i="2" l="1"/>
  <c r="F357" i="2"/>
  <c r="E357" i="2"/>
  <c r="H357" i="2" s="1"/>
  <c r="B358" i="2" l="1"/>
  <c r="C358" i="2" l="1"/>
  <c r="E358" i="2"/>
  <c r="H358" i="2" s="1"/>
  <c r="F358" i="2"/>
  <c r="B359" i="2" l="1"/>
  <c r="E359" i="2" l="1"/>
  <c r="F359" i="2"/>
  <c r="C359" i="2"/>
  <c r="H359" i="2"/>
  <c r="B360" i="2" l="1"/>
  <c r="E360" i="2" l="1"/>
  <c r="C360" i="2"/>
  <c r="F360" i="2"/>
  <c r="H360" i="2"/>
  <c r="B361" i="2" l="1"/>
  <c r="C361" i="2" l="1"/>
  <c r="F361" i="2"/>
  <c r="E361" i="2"/>
  <c r="H361" i="2" s="1"/>
  <c r="B362" i="2" l="1"/>
  <c r="F362" i="2" l="1"/>
  <c r="C362" i="2"/>
  <c r="H362" i="2" s="1"/>
  <c r="E362" i="2"/>
  <c r="I362" i="2" l="1"/>
  <c r="B363" i="2"/>
  <c r="F363" i="2" l="1"/>
  <c r="C363" i="2"/>
  <c r="I6" i="2"/>
  <c r="D6" i="2" s="1"/>
  <c r="G6" i="2" s="1"/>
  <c r="I5" i="2"/>
  <c r="D5" i="2" s="1"/>
  <c r="I4" i="2"/>
  <c r="I7" i="2"/>
  <c r="D7" i="2" s="1"/>
  <c r="G7" i="2" s="1"/>
  <c r="I9" i="2"/>
  <c r="D9" i="2" s="1"/>
  <c r="G9" i="2" s="1"/>
  <c r="I8" i="2"/>
  <c r="D8" i="2" s="1"/>
  <c r="G8" i="2" s="1"/>
  <c r="I11" i="2"/>
  <c r="D11" i="2" s="1"/>
  <c r="G11" i="2" s="1"/>
  <c r="I10" i="2"/>
  <c r="D10" i="2" s="1"/>
  <c r="G10" i="2" s="1"/>
  <c r="I12" i="2"/>
  <c r="D12" i="2" s="1"/>
  <c r="G12" i="2" s="1"/>
  <c r="I13" i="2"/>
  <c r="D13" i="2" s="1"/>
  <c r="G13" i="2" s="1"/>
  <c r="I14" i="2"/>
  <c r="D14" i="2" s="1"/>
  <c r="G14" i="2" s="1"/>
  <c r="I15" i="2"/>
  <c r="D15" i="2" s="1"/>
  <c r="G15" i="2" s="1"/>
  <c r="I16" i="2"/>
  <c r="D16" i="2" s="1"/>
  <c r="G16" i="2" s="1"/>
  <c r="I17" i="2"/>
  <c r="D17" i="2" s="1"/>
  <c r="G17" i="2" s="1"/>
  <c r="I18" i="2"/>
  <c r="D18" i="2" s="1"/>
  <c r="G18" i="2" s="1"/>
  <c r="I19" i="2"/>
  <c r="D19" i="2" s="1"/>
  <c r="G19" i="2" s="1"/>
  <c r="I20" i="2"/>
  <c r="D20" i="2" s="1"/>
  <c r="G20" i="2" s="1"/>
  <c r="I22" i="2"/>
  <c r="D22" i="2" s="1"/>
  <c r="G22" i="2" s="1"/>
  <c r="I21" i="2"/>
  <c r="D21" i="2" s="1"/>
  <c r="G21" i="2" s="1"/>
  <c r="I23" i="2"/>
  <c r="D23" i="2" s="1"/>
  <c r="G23" i="2" s="1"/>
  <c r="I24" i="2"/>
  <c r="D24" i="2" s="1"/>
  <c r="G24" i="2" s="1"/>
  <c r="I25" i="2"/>
  <c r="D25" i="2" s="1"/>
  <c r="G25" i="2" s="1"/>
  <c r="I26" i="2"/>
  <c r="D26" i="2" s="1"/>
  <c r="G26" i="2" s="1"/>
  <c r="I27" i="2"/>
  <c r="D27" i="2" s="1"/>
  <c r="G27" i="2" s="1"/>
  <c r="I28" i="2"/>
  <c r="D28" i="2" s="1"/>
  <c r="G28" i="2" s="1"/>
  <c r="I29" i="2"/>
  <c r="D29" i="2" s="1"/>
  <c r="G29" i="2" s="1"/>
  <c r="I30" i="2"/>
  <c r="D30" i="2" s="1"/>
  <c r="G30" i="2" s="1"/>
  <c r="I31" i="2"/>
  <c r="D31" i="2" s="1"/>
  <c r="G31" i="2" s="1"/>
  <c r="I32" i="2"/>
  <c r="D32" i="2" s="1"/>
  <c r="G32" i="2" s="1"/>
  <c r="I33" i="2"/>
  <c r="D33" i="2" s="1"/>
  <c r="G33" i="2" s="1"/>
  <c r="I34" i="2"/>
  <c r="D34" i="2" s="1"/>
  <c r="G34" i="2" s="1"/>
  <c r="I35" i="2"/>
  <c r="D35" i="2" s="1"/>
  <c r="G35" i="2" s="1"/>
  <c r="I36" i="2"/>
  <c r="D36" i="2" s="1"/>
  <c r="G36" i="2" s="1"/>
  <c r="I37" i="2"/>
  <c r="D37" i="2" s="1"/>
  <c r="G37" i="2" s="1"/>
  <c r="I38" i="2"/>
  <c r="D38" i="2" s="1"/>
  <c r="G38" i="2" s="1"/>
  <c r="I39" i="2"/>
  <c r="D39" i="2" s="1"/>
  <c r="G39" i="2" s="1"/>
  <c r="I40" i="2"/>
  <c r="D40" i="2" s="1"/>
  <c r="G40" i="2" s="1"/>
  <c r="I41" i="2"/>
  <c r="D41" i="2" s="1"/>
  <c r="G41" i="2" s="1"/>
  <c r="I42" i="2"/>
  <c r="D42" i="2" s="1"/>
  <c r="G42" i="2" s="1"/>
  <c r="I43" i="2"/>
  <c r="D43" i="2" s="1"/>
  <c r="G43" i="2" s="1"/>
  <c r="I44" i="2"/>
  <c r="D44" i="2" s="1"/>
  <c r="G44" i="2" s="1"/>
  <c r="I45" i="2"/>
  <c r="D45" i="2" s="1"/>
  <c r="G45" i="2" s="1"/>
  <c r="I46" i="2"/>
  <c r="D46" i="2" s="1"/>
  <c r="G46" i="2" s="1"/>
  <c r="I47" i="2"/>
  <c r="D47" i="2" s="1"/>
  <c r="G47" i="2" s="1"/>
  <c r="I48" i="2"/>
  <c r="D48" i="2" s="1"/>
  <c r="G48" i="2" s="1"/>
  <c r="I49" i="2"/>
  <c r="D49" i="2" s="1"/>
  <c r="G49" i="2" s="1"/>
  <c r="I50" i="2"/>
  <c r="D50" i="2" s="1"/>
  <c r="G50" i="2" s="1"/>
  <c r="I51" i="2"/>
  <c r="D51" i="2" s="1"/>
  <c r="G51" i="2" s="1"/>
  <c r="I52" i="2"/>
  <c r="D52" i="2" s="1"/>
  <c r="G52" i="2" s="1"/>
  <c r="I53" i="2"/>
  <c r="D53" i="2" s="1"/>
  <c r="G53" i="2" s="1"/>
  <c r="I54" i="2"/>
  <c r="D54" i="2" s="1"/>
  <c r="G54" i="2" s="1"/>
  <c r="I55" i="2"/>
  <c r="D55" i="2" s="1"/>
  <c r="G55" i="2" s="1"/>
  <c r="I56" i="2"/>
  <c r="D56" i="2" s="1"/>
  <c r="G56" i="2" s="1"/>
  <c r="I57" i="2"/>
  <c r="D57" i="2" s="1"/>
  <c r="G57" i="2" s="1"/>
  <c r="I58" i="2"/>
  <c r="D58" i="2" s="1"/>
  <c r="G58" i="2" s="1"/>
  <c r="I59" i="2"/>
  <c r="D59" i="2" s="1"/>
  <c r="G59" i="2" s="1"/>
  <c r="I60" i="2"/>
  <c r="D60" i="2" s="1"/>
  <c r="G60" i="2" s="1"/>
  <c r="I61" i="2"/>
  <c r="D61" i="2" s="1"/>
  <c r="G61" i="2" s="1"/>
  <c r="I62" i="2"/>
  <c r="D62" i="2" s="1"/>
  <c r="G62" i="2" s="1"/>
  <c r="I63" i="2"/>
  <c r="D63" i="2" s="1"/>
  <c r="G63" i="2" s="1"/>
  <c r="I64" i="2"/>
  <c r="D64" i="2" s="1"/>
  <c r="G64" i="2" s="1"/>
  <c r="I65" i="2"/>
  <c r="D65" i="2" s="1"/>
  <c r="G65" i="2" s="1"/>
  <c r="I66" i="2"/>
  <c r="D66" i="2" s="1"/>
  <c r="G66" i="2" s="1"/>
  <c r="I67" i="2"/>
  <c r="D67" i="2" s="1"/>
  <c r="G67" i="2" s="1"/>
  <c r="I68" i="2"/>
  <c r="D68" i="2" s="1"/>
  <c r="G68" i="2" s="1"/>
  <c r="I69" i="2"/>
  <c r="D69" i="2" s="1"/>
  <c r="G69" i="2" s="1"/>
  <c r="I70" i="2"/>
  <c r="D70" i="2" s="1"/>
  <c r="G70" i="2" s="1"/>
  <c r="I71" i="2"/>
  <c r="D71" i="2" s="1"/>
  <c r="G71" i="2" s="1"/>
  <c r="I72" i="2"/>
  <c r="D72" i="2" s="1"/>
  <c r="G72" i="2" s="1"/>
  <c r="I73" i="2"/>
  <c r="D73" i="2" s="1"/>
  <c r="G73" i="2" s="1"/>
  <c r="I74" i="2"/>
  <c r="D74" i="2" s="1"/>
  <c r="G74" i="2" s="1"/>
  <c r="I75" i="2"/>
  <c r="D75" i="2" s="1"/>
  <c r="G75" i="2" s="1"/>
  <c r="I76" i="2"/>
  <c r="D76" i="2" s="1"/>
  <c r="G76" i="2" s="1"/>
  <c r="I77" i="2"/>
  <c r="D77" i="2" s="1"/>
  <c r="G77" i="2" s="1"/>
  <c r="I78" i="2"/>
  <c r="D78" i="2" s="1"/>
  <c r="G78" i="2" s="1"/>
  <c r="I79" i="2"/>
  <c r="D79" i="2" s="1"/>
  <c r="G79" i="2" s="1"/>
  <c r="I80" i="2"/>
  <c r="D80" i="2" s="1"/>
  <c r="G80" i="2" s="1"/>
  <c r="I81" i="2"/>
  <c r="D81" i="2" s="1"/>
  <c r="G81" i="2" s="1"/>
  <c r="I82" i="2"/>
  <c r="D82" i="2" s="1"/>
  <c r="G82" i="2" s="1"/>
  <c r="I83" i="2"/>
  <c r="D83" i="2" s="1"/>
  <c r="G83" i="2" s="1"/>
  <c r="I84" i="2"/>
  <c r="D84" i="2" s="1"/>
  <c r="G84" i="2" s="1"/>
  <c r="I85" i="2"/>
  <c r="D85" i="2" s="1"/>
  <c r="G85" i="2" s="1"/>
  <c r="I86" i="2"/>
  <c r="D86" i="2" s="1"/>
  <c r="G86" i="2" s="1"/>
  <c r="I87" i="2"/>
  <c r="D87" i="2" s="1"/>
  <c r="G87" i="2" s="1"/>
  <c r="I88" i="2"/>
  <c r="D88" i="2" s="1"/>
  <c r="G88" i="2" s="1"/>
  <c r="I89" i="2"/>
  <c r="D89" i="2" s="1"/>
  <c r="G89" i="2" s="1"/>
  <c r="I90" i="2"/>
  <c r="D90" i="2" s="1"/>
  <c r="G90" i="2" s="1"/>
  <c r="I91" i="2"/>
  <c r="D91" i="2" s="1"/>
  <c r="G91" i="2" s="1"/>
  <c r="I92" i="2"/>
  <c r="D92" i="2" s="1"/>
  <c r="G92" i="2" s="1"/>
  <c r="I93" i="2"/>
  <c r="D93" i="2" s="1"/>
  <c r="G93" i="2" s="1"/>
  <c r="I94" i="2"/>
  <c r="D94" i="2" s="1"/>
  <c r="G94" i="2" s="1"/>
  <c r="I95" i="2"/>
  <c r="D95" i="2" s="1"/>
  <c r="G95" i="2" s="1"/>
  <c r="I96" i="2"/>
  <c r="D96" i="2" s="1"/>
  <c r="G96" i="2" s="1"/>
  <c r="I97" i="2"/>
  <c r="D97" i="2" s="1"/>
  <c r="G97" i="2" s="1"/>
  <c r="I98" i="2"/>
  <c r="D98" i="2" s="1"/>
  <c r="G98" i="2" s="1"/>
  <c r="I99" i="2"/>
  <c r="D99" i="2" s="1"/>
  <c r="G99" i="2" s="1"/>
  <c r="I100" i="2"/>
  <c r="D100" i="2" s="1"/>
  <c r="G100" i="2" s="1"/>
  <c r="I101" i="2"/>
  <c r="D101" i="2" s="1"/>
  <c r="G101" i="2" s="1"/>
  <c r="I102" i="2"/>
  <c r="D102" i="2" s="1"/>
  <c r="G102" i="2" s="1"/>
  <c r="I103" i="2"/>
  <c r="D103" i="2" s="1"/>
  <c r="G103" i="2" s="1"/>
  <c r="I104" i="2"/>
  <c r="D104" i="2" s="1"/>
  <c r="G104" i="2" s="1"/>
  <c r="I105" i="2"/>
  <c r="D105" i="2" s="1"/>
  <c r="G105" i="2" s="1"/>
  <c r="I106" i="2"/>
  <c r="D106" i="2" s="1"/>
  <c r="G106" i="2" s="1"/>
  <c r="I107" i="2"/>
  <c r="D107" i="2" s="1"/>
  <c r="G107" i="2" s="1"/>
  <c r="I108" i="2"/>
  <c r="D108" i="2" s="1"/>
  <c r="G108" i="2" s="1"/>
  <c r="I109" i="2"/>
  <c r="D109" i="2" s="1"/>
  <c r="G109" i="2" s="1"/>
  <c r="I110" i="2"/>
  <c r="D110" i="2" s="1"/>
  <c r="G110" i="2" s="1"/>
  <c r="I111" i="2"/>
  <c r="D111" i="2" s="1"/>
  <c r="G111" i="2" s="1"/>
  <c r="I112" i="2"/>
  <c r="D112" i="2" s="1"/>
  <c r="G112" i="2" s="1"/>
  <c r="I113" i="2"/>
  <c r="D113" i="2" s="1"/>
  <c r="G113" i="2" s="1"/>
  <c r="I114" i="2"/>
  <c r="D114" i="2" s="1"/>
  <c r="G114" i="2" s="1"/>
  <c r="I115" i="2"/>
  <c r="D115" i="2" s="1"/>
  <c r="G115" i="2" s="1"/>
  <c r="I116" i="2"/>
  <c r="D116" i="2" s="1"/>
  <c r="G116" i="2" s="1"/>
  <c r="I117" i="2"/>
  <c r="D117" i="2" s="1"/>
  <c r="G117" i="2" s="1"/>
  <c r="I118" i="2"/>
  <c r="D118" i="2" s="1"/>
  <c r="G118" i="2" s="1"/>
  <c r="I119" i="2"/>
  <c r="D119" i="2" s="1"/>
  <c r="G119" i="2" s="1"/>
  <c r="I121" i="2"/>
  <c r="D121" i="2" s="1"/>
  <c r="G121" i="2" s="1"/>
  <c r="I120" i="2"/>
  <c r="D120" i="2" s="1"/>
  <c r="G120" i="2" s="1"/>
  <c r="I122" i="2"/>
  <c r="D122" i="2" s="1"/>
  <c r="G122" i="2" s="1"/>
  <c r="I123" i="2"/>
  <c r="D123" i="2" s="1"/>
  <c r="G123" i="2" s="1"/>
  <c r="I124" i="2"/>
  <c r="D124" i="2" s="1"/>
  <c r="G124" i="2" s="1"/>
  <c r="I125" i="2"/>
  <c r="D125" i="2" s="1"/>
  <c r="G125" i="2" s="1"/>
  <c r="I126" i="2"/>
  <c r="D126" i="2" s="1"/>
  <c r="G126" i="2" s="1"/>
  <c r="I127" i="2"/>
  <c r="D127" i="2" s="1"/>
  <c r="G127" i="2" s="1"/>
  <c r="I128" i="2"/>
  <c r="D128" i="2" s="1"/>
  <c r="G128" i="2" s="1"/>
  <c r="I129" i="2"/>
  <c r="D129" i="2" s="1"/>
  <c r="G129" i="2" s="1"/>
  <c r="I130" i="2"/>
  <c r="D130" i="2" s="1"/>
  <c r="G130" i="2" s="1"/>
  <c r="I131" i="2"/>
  <c r="D131" i="2" s="1"/>
  <c r="G131" i="2" s="1"/>
  <c r="I132" i="2"/>
  <c r="D132" i="2" s="1"/>
  <c r="G132" i="2" s="1"/>
  <c r="I133" i="2"/>
  <c r="D133" i="2" s="1"/>
  <c r="G133" i="2" s="1"/>
  <c r="I134" i="2"/>
  <c r="D134" i="2" s="1"/>
  <c r="G134" i="2" s="1"/>
  <c r="I135" i="2"/>
  <c r="D135" i="2" s="1"/>
  <c r="G135" i="2" s="1"/>
  <c r="I136" i="2"/>
  <c r="D136" i="2" s="1"/>
  <c r="G136" i="2" s="1"/>
  <c r="I137" i="2"/>
  <c r="D137" i="2" s="1"/>
  <c r="G137" i="2" s="1"/>
  <c r="I138" i="2"/>
  <c r="D138" i="2" s="1"/>
  <c r="G138" i="2" s="1"/>
  <c r="I139" i="2"/>
  <c r="D139" i="2" s="1"/>
  <c r="G139" i="2" s="1"/>
  <c r="I140" i="2"/>
  <c r="D140" i="2" s="1"/>
  <c r="G140" i="2" s="1"/>
  <c r="I141" i="2"/>
  <c r="D141" i="2" s="1"/>
  <c r="G141" i="2" s="1"/>
  <c r="I142" i="2"/>
  <c r="D142" i="2" s="1"/>
  <c r="G142" i="2" s="1"/>
  <c r="I143" i="2"/>
  <c r="D143" i="2" s="1"/>
  <c r="G143" i="2" s="1"/>
  <c r="I144" i="2"/>
  <c r="D144" i="2" s="1"/>
  <c r="G144" i="2" s="1"/>
  <c r="I145" i="2"/>
  <c r="D145" i="2" s="1"/>
  <c r="G145" i="2" s="1"/>
  <c r="I146" i="2"/>
  <c r="D146" i="2" s="1"/>
  <c r="G146" i="2" s="1"/>
  <c r="I147" i="2"/>
  <c r="D147" i="2" s="1"/>
  <c r="G147" i="2" s="1"/>
  <c r="I148" i="2"/>
  <c r="D148" i="2" s="1"/>
  <c r="G148" i="2" s="1"/>
  <c r="I149" i="2"/>
  <c r="D149" i="2" s="1"/>
  <c r="G149" i="2" s="1"/>
  <c r="I150" i="2"/>
  <c r="D150" i="2" s="1"/>
  <c r="G150" i="2" s="1"/>
  <c r="I151" i="2"/>
  <c r="D151" i="2" s="1"/>
  <c r="G151" i="2" s="1"/>
  <c r="I152" i="2"/>
  <c r="D152" i="2" s="1"/>
  <c r="G152" i="2" s="1"/>
  <c r="I153" i="2"/>
  <c r="D153" i="2" s="1"/>
  <c r="G153" i="2" s="1"/>
  <c r="I154" i="2"/>
  <c r="D154" i="2" s="1"/>
  <c r="G154" i="2" s="1"/>
  <c r="I155" i="2"/>
  <c r="D155" i="2" s="1"/>
  <c r="G155" i="2" s="1"/>
  <c r="I156" i="2"/>
  <c r="D156" i="2" s="1"/>
  <c r="G156" i="2" s="1"/>
  <c r="I157" i="2"/>
  <c r="D157" i="2" s="1"/>
  <c r="G157" i="2" s="1"/>
  <c r="I158" i="2"/>
  <c r="D158" i="2" s="1"/>
  <c r="G158" i="2" s="1"/>
  <c r="I159" i="2"/>
  <c r="D159" i="2" s="1"/>
  <c r="G159" i="2" s="1"/>
  <c r="I160" i="2"/>
  <c r="D160" i="2" s="1"/>
  <c r="G160" i="2" s="1"/>
  <c r="I161" i="2"/>
  <c r="D161" i="2" s="1"/>
  <c r="G161" i="2" s="1"/>
  <c r="I162" i="2"/>
  <c r="D162" i="2" s="1"/>
  <c r="G162" i="2" s="1"/>
  <c r="I163" i="2"/>
  <c r="D163" i="2" s="1"/>
  <c r="G163" i="2" s="1"/>
  <c r="I164" i="2"/>
  <c r="D164" i="2" s="1"/>
  <c r="G164" i="2" s="1"/>
  <c r="I165" i="2"/>
  <c r="D165" i="2" s="1"/>
  <c r="G165" i="2" s="1"/>
  <c r="I166" i="2"/>
  <c r="D166" i="2" s="1"/>
  <c r="G166" i="2" s="1"/>
  <c r="I167" i="2"/>
  <c r="D167" i="2" s="1"/>
  <c r="G167" i="2" s="1"/>
  <c r="I168" i="2"/>
  <c r="D168" i="2" s="1"/>
  <c r="G168" i="2" s="1"/>
  <c r="I169" i="2"/>
  <c r="D169" i="2" s="1"/>
  <c r="G169" i="2" s="1"/>
  <c r="I170" i="2"/>
  <c r="D170" i="2" s="1"/>
  <c r="G170" i="2" s="1"/>
  <c r="I171" i="2"/>
  <c r="D171" i="2" s="1"/>
  <c r="G171" i="2" s="1"/>
  <c r="I172" i="2"/>
  <c r="D172" i="2" s="1"/>
  <c r="G172" i="2" s="1"/>
  <c r="I173" i="2"/>
  <c r="D173" i="2" s="1"/>
  <c r="G173" i="2" s="1"/>
  <c r="I174" i="2"/>
  <c r="D174" i="2" s="1"/>
  <c r="G174" i="2" s="1"/>
  <c r="I175" i="2"/>
  <c r="D175" i="2" s="1"/>
  <c r="G175" i="2" s="1"/>
  <c r="I177" i="2"/>
  <c r="D177" i="2" s="1"/>
  <c r="G177" i="2" s="1"/>
  <c r="I176" i="2"/>
  <c r="D176" i="2" s="1"/>
  <c r="G176" i="2" s="1"/>
  <c r="I178" i="2"/>
  <c r="D178" i="2" s="1"/>
  <c r="G178" i="2" s="1"/>
  <c r="I179" i="2"/>
  <c r="D179" i="2" s="1"/>
  <c r="G179" i="2" s="1"/>
  <c r="I180" i="2"/>
  <c r="D180" i="2" s="1"/>
  <c r="G180" i="2" s="1"/>
  <c r="I181" i="2"/>
  <c r="D181" i="2" s="1"/>
  <c r="G181" i="2" s="1"/>
  <c r="I182" i="2"/>
  <c r="D182" i="2" s="1"/>
  <c r="G182" i="2" s="1"/>
  <c r="I183" i="2"/>
  <c r="D183" i="2" s="1"/>
  <c r="G183" i="2" s="1"/>
  <c r="I184" i="2"/>
  <c r="D184" i="2" s="1"/>
  <c r="G184" i="2" s="1"/>
  <c r="I185" i="2"/>
  <c r="D185" i="2" s="1"/>
  <c r="G185" i="2" s="1"/>
  <c r="I186" i="2"/>
  <c r="D186" i="2" s="1"/>
  <c r="G186" i="2" s="1"/>
  <c r="I187" i="2"/>
  <c r="D187" i="2" s="1"/>
  <c r="G187" i="2" s="1"/>
  <c r="I188" i="2"/>
  <c r="D188" i="2" s="1"/>
  <c r="G188" i="2" s="1"/>
  <c r="I189" i="2"/>
  <c r="D189" i="2" s="1"/>
  <c r="G189" i="2" s="1"/>
  <c r="I190" i="2"/>
  <c r="D190" i="2" s="1"/>
  <c r="G190" i="2" s="1"/>
  <c r="I191" i="2"/>
  <c r="D191" i="2" s="1"/>
  <c r="G191" i="2" s="1"/>
  <c r="I192" i="2"/>
  <c r="D192" i="2" s="1"/>
  <c r="G192" i="2" s="1"/>
  <c r="I193" i="2"/>
  <c r="D193" i="2" s="1"/>
  <c r="G193" i="2" s="1"/>
  <c r="I194" i="2"/>
  <c r="D194" i="2" s="1"/>
  <c r="G194" i="2" s="1"/>
  <c r="I195" i="2"/>
  <c r="D195" i="2" s="1"/>
  <c r="G195" i="2" s="1"/>
  <c r="I196" i="2"/>
  <c r="D196" i="2" s="1"/>
  <c r="G196" i="2" s="1"/>
  <c r="I197" i="2"/>
  <c r="D197" i="2" s="1"/>
  <c r="G197" i="2" s="1"/>
  <c r="I198" i="2"/>
  <c r="D198" i="2" s="1"/>
  <c r="G198" i="2" s="1"/>
  <c r="I199" i="2"/>
  <c r="D199" i="2" s="1"/>
  <c r="G199" i="2" s="1"/>
  <c r="I200" i="2"/>
  <c r="D200" i="2" s="1"/>
  <c r="G200" i="2" s="1"/>
  <c r="I201" i="2"/>
  <c r="D201" i="2" s="1"/>
  <c r="G201" i="2" s="1"/>
  <c r="I202" i="2"/>
  <c r="D202" i="2" s="1"/>
  <c r="G202" i="2" s="1"/>
  <c r="I203" i="2"/>
  <c r="D203" i="2" s="1"/>
  <c r="G203" i="2" s="1"/>
  <c r="I204" i="2"/>
  <c r="D204" i="2" s="1"/>
  <c r="G204" i="2" s="1"/>
  <c r="I205" i="2"/>
  <c r="D205" i="2" s="1"/>
  <c r="G205" i="2" s="1"/>
  <c r="I206" i="2"/>
  <c r="D206" i="2" s="1"/>
  <c r="G206" i="2" s="1"/>
  <c r="I207" i="2"/>
  <c r="D207" i="2" s="1"/>
  <c r="G207" i="2" s="1"/>
  <c r="I208" i="2"/>
  <c r="D208" i="2" s="1"/>
  <c r="G208" i="2" s="1"/>
  <c r="I209" i="2"/>
  <c r="D209" i="2" s="1"/>
  <c r="G209" i="2" s="1"/>
  <c r="I210" i="2"/>
  <c r="D210" i="2" s="1"/>
  <c r="G210" i="2" s="1"/>
  <c r="I211" i="2"/>
  <c r="D211" i="2" s="1"/>
  <c r="G211" i="2" s="1"/>
  <c r="I212" i="2"/>
  <c r="D212" i="2" s="1"/>
  <c r="G212" i="2" s="1"/>
  <c r="I213" i="2"/>
  <c r="D213" i="2" s="1"/>
  <c r="G213" i="2" s="1"/>
  <c r="I214" i="2"/>
  <c r="D214" i="2" s="1"/>
  <c r="G214" i="2" s="1"/>
  <c r="I215" i="2"/>
  <c r="D215" i="2" s="1"/>
  <c r="G215" i="2" s="1"/>
  <c r="I216" i="2"/>
  <c r="D216" i="2" s="1"/>
  <c r="G216" i="2" s="1"/>
  <c r="I217" i="2"/>
  <c r="D217" i="2" s="1"/>
  <c r="G217" i="2" s="1"/>
  <c r="I218" i="2"/>
  <c r="D218" i="2" s="1"/>
  <c r="G218" i="2" s="1"/>
  <c r="I219" i="2"/>
  <c r="D219" i="2" s="1"/>
  <c r="G219" i="2" s="1"/>
  <c r="I220" i="2"/>
  <c r="D220" i="2" s="1"/>
  <c r="G220" i="2" s="1"/>
  <c r="I221" i="2"/>
  <c r="D221" i="2" s="1"/>
  <c r="G221" i="2" s="1"/>
  <c r="I222" i="2"/>
  <c r="D222" i="2" s="1"/>
  <c r="G222" i="2" s="1"/>
  <c r="I223" i="2"/>
  <c r="D223" i="2" s="1"/>
  <c r="G223" i="2" s="1"/>
  <c r="I224" i="2"/>
  <c r="D224" i="2" s="1"/>
  <c r="G224" i="2" s="1"/>
  <c r="I225" i="2"/>
  <c r="D225" i="2" s="1"/>
  <c r="G225" i="2" s="1"/>
  <c r="I226" i="2"/>
  <c r="D226" i="2" s="1"/>
  <c r="G226" i="2" s="1"/>
  <c r="I227" i="2"/>
  <c r="D227" i="2" s="1"/>
  <c r="G227" i="2" s="1"/>
  <c r="I228" i="2"/>
  <c r="D228" i="2" s="1"/>
  <c r="G228" i="2" s="1"/>
  <c r="I229" i="2"/>
  <c r="D229" i="2" s="1"/>
  <c r="G229" i="2" s="1"/>
  <c r="I230" i="2"/>
  <c r="D230" i="2" s="1"/>
  <c r="G230" i="2" s="1"/>
  <c r="I231" i="2"/>
  <c r="D231" i="2" s="1"/>
  <c r="G231" i="2" s="1"/>
  <c r="I232" i="2"/>
  <c r="D232" i="2" s="1"/>
  <c r="G232" i="2" s="1"/>
  <c r="I233" i="2"/>
  <c r="D233" i="2" s="1"/>
  <c r="G233" i="2" s="1"/>
  <c r="I234" i="2"/>
  <c r="D234" i="2" s="1"/>
  <c r="G234" i="2" s="1"/>
  <c r="I235" i="2"/>
  <c r="D235" i="2" s="1"/>
  <c r="G235" i="2" s="1"/>
  <c r="I236" i="2"/>
  <c r="D236" i="2" s="1"/>
  <c r="G236" i="2" s="1"/>
  <c r="I237" i="2"/>
  <c r="D237" i="2" s="1"/>
  <c r="G237" i="2" s="1"/>
  <c r="I238" i="2"/>
  <c r="D238" i="2" s="1"/>
  <c r="G238" i="2" s="1"/>
  <c r="I239" i="2"/>
  <c r="D239" i="2" s="1"/>
  <c r="G239" i="2" s="1"/>
  <c r="I240" i="2"/>
  <c r="D240" i="2" s="1"/>
  <c r="G240" i="2" s="1"/>
  <c r="I241" i="2"/>
  <c r="D241" i="2" s="1"/>
  <c r="G241" i="2" s="1"/>
  <c r="I242" i="2"/>
  <c r="D242" i="2" s="1"/>
  <c r="G242" i="2" s="1"/>
  <c r="I243" i="2"/>
  <c r="D243" i="2" s="1"/>
  <c r="G243" i="2" s="1"/>
  <c r="I244" i="2"/>
  <c r="D244" i="2" s="1"/>
  <c r="G244" i="2" s="1"/>
  <c r="I245" i="2"/>
  <c r="D245" i="2" s="1"/>
  <c r="G245" i="2" s="1"/>
  <c r="I246" i="2"/>
  <c r="D246" i="2" s="1"/>
  <c r="G246" i="2" s="1"/>
  <c r="I247" i="2"/>
  <c r="D247" i="2" s="1"/>
  <c r="G247" i="2" s="1"/>
  <c r="I248" i="2"/>
  <c r="D248" i="2" s="1"/>
  <c r="G248" i="2" s="1"/>
  <c r="I249" i="2"/>
  <c r="D249" i="2" s="1"/>
  <c r="G249" i="2" s="1"/>
  <c r="I250" i="2"/>
  <c r="D250" i="2" s="1"/>
  <c r="G250" i="2" s="1"/>
  <c r="I251" i="2"/>
  <c r="D251" i="2" s="1"/>
  <c r="G251" i="2" s="1"/>
  <c r="I252" i="2"/>
  <c r="D252" i="2" s="1"/>
  <c r="G252" i="2" s="1"/>
  <c r="I253" i="2"/>
  <c r="D253" i="2" s="1"/>
  <c r="G253" i="2" s="1"/>
  <c r="I254" i="2"/>
  <c r="D254" i="2" s="1"/>
  <c r="G254" i="2" s="1"/>
  <c r="I255" i="2"/>
  <c r="D255" i="2" s="1"/>
  <c r="G255" i="2" s="1"/>
  <c r="I256" i="2"/>
  <c r="D256" i="2" s="1"/>
  <c r="G256" i="2" s="1"/>
  <c r="I257" i="2"/>
  <c r="D257" i="2" s="1"/>
  <c r="G257" i="2" s="1"/>
  <c r="I258" i="2"/>
  <c r="D258" i="2" s="1"/>
  <c r="G258" i="2" s="1"/>
  <c r="I259" i="2"/>
  <c r="D259" i="2" s="1"/>
  <c r="G259" i="2" s="1"/>
  <c r="I260" i="2"/>
  <c r="D260" i="2" s="1"/>
  <c r="G260" i="2" s="1"/>
  <c r="I261" i="2"/>
  <c r="D261" i="2" s="1"/>
  <c r="G261" i="2" s="1"/>
  <c r="I262" i="2"/>
  <c r="D262" i="2" s="1"/>
  <c r="G262" i="2" s="1"/>
  <c r="I263" i="2"/>
  <c r="D263" i="2" s="1"/>
  <c r="G263" i="2" s="1"/>
  <c r="I264" i="2"/>
  <c r="D264" i="2" s="1"/>
  <c r="G264" i="2" s="1"/>
  <c r="I265" i="2"/>
  <c r="D265" i="2" s="1"/>
  <c r="G265" i="2" s="1"/>
  <c r="I266" i="2"/>
  <c r="D266" i="2" s="1"/>
  <c r="G266" i="2" s="1"/>
  <c r="I267" i="2"/>
  <c r="D267" i="2" s="1"/>
  <c r="G267" i="2" s="1"/>
  <c r="I268" i="2"/>
  <c r="D268" i="2" s="1"/>
  <c r="G268" i="2" s="1"/>
  <c r="I269" i="2"/>
  <c r="D269" i="2" s="1"/>
  <c r="G269" i="2" s="1"/>
  <c r="I270" i="2"/>
  <c r="D270" i="2" s="1"/>
  <c r="G270" i="2" s="1"/>
  <c r="I271" i="2"/>
  <c r="D271" i="2" s="1"/>
  <c r="G271" i="2" s="1"/>
  <c r="I272" i="2"/>
  <c r="D272" i="2" s="1"/>
  <c r="G272" i="2" s="1"/>
  <c r="I273" i="2"/>
  <c r="D273" i="2" s="1"/>
  <c r="G273" i="2" s="1"/>
  <c r="I274" i="2"/>
  <c r="D274" i="2" s="1"/>
  <c r="G274" i="2" s="1"/>
  <c r="I275" i="2"/>
  <c r="D275" i="2" s="1"/>
  <c r="G275" i="2" s="1"/>
  <c r="I276" i="2"/>
  <c r="D276" i="2" s="1"/>
  <c r="G276" i="2" s="1"/>
  <c r="I277" i="2"/>
  <c r="D277" i="2" s="1"/>
  <c r="G277" i="2" s="1"/>
  <c r="I278" i="2"/>
  <c r="D278" i="2" s="1"/>
  <c r="G278" i="2" s="1"/>
  <c r="I279" i="2"/>
  <c r="D279" i="2" s="1"/>
  <c r="G279" i="2" s="1"/>
  <c r="I280" i="2"/>
  <c r="D280" i="2" s="1"/>
  <c r="G280" i="2" s="1"/>
  <c r="I281" i="2"/>
  <c r="D281" i="2" s="1"/>
  <c r="G281" i="2" s="1"/>
  <c r="I282" i="2"/>
  <c r="D282" i="2" s="1"/>
  <c r="G282" i="2" s="1"/>
  <c r="I283" i="2"/>
  <c r="D283" i="2" s="1"/>
  <c r="G283" i="2" s="1"/>
  <c r="I284" i="2"/>
  <c r="D284" i="2" s="1"/>
  <c r="G284" i="2" s="1"/>
  <c r="I285" i="2"/>
  <c r="D285" i="2" s="1"/>
  <c r="G285" i="2" s="1"/>
  <c r="I286" i="2"/>
  <c r="D286" i="2" s="1"/>
  <c r="G286" i="2" s="1"/>
  <c r="I287" i="2"/>
  <c r="D287" i="2" s="1"/>
  <c r="G287" i="2" s="1"/>
  <c r="I288" i="2"/>
  <c r="D288" i="2" s="1"/>
  <c r="G288" i="2" s="1"/>
  <c r="I289" i="2"/>
  <c r="D289" i="2" s="1"/>
  <c r="G289" i="2" s="1"/>
  <c r="I290" i="2"/>
  <c r="D290" i="2" s="1"/>
  <c r="G290" i="2" s="1"/>
  <c r="I291" i="2"/>
  <c r="D291" i="2" s="1"/>
  <c r="G291" i="2" s="1"/>
  <c r="I292" i="2"/>
  <c r="D292" i="2" s="1"/>
  <c r="G292" i="2" s="1"/>
  <c r="I293" i="2"/>
  <c r="D293" i="2" s="1"/>
  <c r="G293" i="2" s="1"/>
  <c r="I294" i="2"/>
  <c r="D294" i="2" s="1"/>
  <c r="G294" i="2" s="1"/>
  <c r="I295" i="2"/>
  <c r="D295" i="2" s="1"/>
  <c r="G295" i="2" s="1"/>
  <c r="I296" i="2"/>
  <c r="D296" i="2" s="1"/>
  <c r="G296" i="2" s="1"/>
  <c r="I297" i="2"/>
  <c r="D297" i="2" s="1"/>
  <c r="G297" i="2" s="1"/>
  <c r="I298" i="2"/>
  <c r="D298" i="2" s="1"/>
  <c r="G298" i="2" s="1"/>
  <c r="I299" i="2"/>
  <c r="D299" i="2" s="1"/>
  <c r="G299" i="2" s="1"/>
  <c r="I300" i="2"/>
  <c r="D300" i="2" s="1"/>
  <c r="G300" i="2" s="1"/>
  <c r="I301" i="2"/>
  <c r="D301" i="2" s="1"/>
  <c r="G301" i="2" s="1"/>
  <c r="I302" i="2"/>
  <c r="D302" i="2" s="1"/>
  <c r="G302" i="2" s="1"/>
  <c r="I303" i="2"/>
  <c r="D303" i="2" s="1"/>
  <c r="G303" i="2" s="1"/>
  <c r="I304" i="2"/>
  <c r="D304" i="2" s="1"/>
  <c r="G304" i="2" s="1"/>
  <c r="I305" i="2"/>
  <c r="D305" i="2" s="1"/>
  <c r="G305" i="2" s="1"/>
  <c r="I306" i="2"/>
  <c r="D306" i="2" s="1"/>
  <c r="G306" i="2" s="1"/>
  <c r="I308" i="2"/>
  <c r="D308" i="2" s="1"/>
  <c r="G308" i="2" s="1"/>
  <c r="I307" i="2"/>
  <c r="D307" i="2" s="1"/>
  <c r="G307" i="2" s="1"/>
  <c r="I309" i="2"/>
  <c r="D309" i="2" s="1"/>
  <c r="G309" i="2" s="1"/>
  <c r="I310" i="2"/>
  <c r="D310" i="2" s="1"/>
  <c r="G310" i="2" s="1"/>
  <c r="I311" i="2"/>
  <c r="D311" i="2" s="1"/>
  <c r="G311" i="2" s="1"/>
  <c r="I312" i="2"/>
  <c r="D312" i="2" s="1"/>
  <c r="G312" i="2" s="1"/>
  <c r="I313" i="2"/>
  <c r="D313" i="2" s="1"/>
  <c r="G313" i="2" s="1"/>
  <c r="I314" i="2"/>
  <c r="D314" i="2" s="1"/>
  <c r="G314" i="2" s="1"/>
  <c r="I315" i="2"/>
  <c r="D315" i="2" s="1"/>
  <c r="G315" i="2" s="1"/>
  <c r="I316" i="2"/>
  <c r="D316" i="2" s="1"/>
  <c r="G316" i="2" s="1"/>
  <c r="I317" i="2"/>
  <c r="D317" i="2" s="1"/>
  <c r="G317" i="2" s="1"/>
  <c r="I318" i="2"/>
  <c r="D318" i="2" s="1"/>
  <c r="G318" i="2" s="1"/>
  <c r="I319" i="2"/>
  <c r="D319" i="2" s="1"/>
  <c r="G319" i="2" s="1"/>
  <c r="I320" i="2"/>
  <c r="D320" i="2" s="1"/>
  <c r="G320" i="2" s="1"/>
  <c r="I321" i="2"/>
  <c r="D321" i="2" s="1"/>
  <c r="G321" i="2" s="1"/>
  <c r="I322" i="2"/>
  <c r="D322" i="2" s="1"/>
  <c r="G322" i="2" s="1"/>
  <c r="I323" i="2"/>
  <c r="D323" i="2" s="1"/>
  <c r="G323" i="2" s="1"/>
  <c r="I324" i="2"/>
  <c r="D324" i="2" s="1"/>
  <c r="G324" i="2" s="1"/>
  <c r="I325" i="2"/>
  <c r="D325" i="2" s="1"/>
  <c r="G325" i="2" s="1"/>
  <c r="I326" i="2"/>
  <c r="D326" i="2" s="1"/>
  <c r="G326" i="2" s="1"/>
  <c r="I327" i="2"/>
  <c r="D327" i="2" s="1"/>
  <c r="G327" i="2" s="1"/>
  <c r="I328" i="2"/>
  <c r="D328" i="2" s="1"/>
  <c r="G328" i="2" s="1"/>
  <c r="I329" i="2"/>
  <c r="D329" i="2" s="1"/>
  <c r="G329" i="2" s="1"/>
  <c r="I330" i="2"/>
  <c r="D330" i="2" s="1"/>
  <c r="G330" i="2" s="1"/>
  <c r="I332" i="2"/>
  <c r="D332" i="2" s="1"/>
  <c r="G332" i="2" s="1"/>
  <c r="I331" i="2"/>
  <c r="D331" i="2" s="1"/>
  <c r="G331" i="2" s="1"/>
  <c r="I333" i="2"/>
  <c r="D333" i="2" s="1"/>
  <c r="G333" i="2" s="1"/>
  <c r="I334" i="2"/>
  <c r="D334" i="2" s="1"/>
  <c r="G334" i="2" s="1"/>
  <c r="I335" i="2"/>
  <c r="D335" i="2" s="1"/>
  <c r="G335" i="2" s="1"/>
  <c r="I336" i="2"/>
  <c r="D336" i="2" s="1"/>
  <c r="G336" i="2" s="1"/>
  <c r="I337" i="2"/>
  <c r="D337" i="2" s="1"/>
  <c r="G337" i="2" s="1"/>
  <c r="I338" i="2"/>
  <c r="D338" i="2" s="1"/>
  <c r="G338" i="2" s="1"/>
  <c r="I339" i="2"/>
  <c r="D339" i="2" s="1"/>
  <c r="G339" i="2" s="1"/>
  <c r="I340" i="2"/>
  <c r="D340" i="2" s="1"/>
  <c r="G340" i="2" s="1"/>
  <c r="I341" i="2"/>
  <c r="D341" i="2" s="1"/>
  <c r="G341" i="2" s="1"/>
  <c r="I342" i="2"/>
  <c r="D342" i="2" s="1"/>
  <c r="G342" i="2" s="1"/>
  <c r="I343" i="2"/>
  <c r="D343" i="2" s="1"/>
  <c r="G343" i="2" s="1"/>
  <c r="I344" i="2"/>
  <c r="D344" i="2" s="1"/>
  <c r="G344" i="2" s="1"/>
  <c r="I345" i="2"/>
  <c r="D345" i="2" s="1"/>
  <c r="G345" i="2" s="1"/>
  <c r="I346" i="2"/>
  <c r="D346" i="2" s="1"/>
  <c r="G346" i="2" s="1"/>
  <c r="I347" i="2"/>
  <c r="D347" i="2" s="1"/>
  <c r="G347" i="2" s="1"/>
  <c r="I348" i="2"/>
  <c r="D348" i="2" s="1"/>
  <c r="G348" i="2" s="1"/>
  <c r="I349" i="2"/>
  <c r="D349" i="2" s="1"/>
  <c r="G349" i="2" s="1"/>
  <c r="I350" i="2"/>
  <c r="D350" i="2" s="1"/>
  <c r="G350" i="2" s="1"/>
  <c r="I351" i="2"/>
  <c r="D351" i="2" s="1"/>
  <c r="G351" i="2" s="1"/>
  <c r="I352" i="2"/>
  <c r="D352" i="2" s="1"/>
  <c r="G352" i="2" s="1"/>
  <c r="I353" i="2"/>
  <c r="D353" i="2" s="1"/>
  <c r="G353" i="2" s="1"/>
  <c r="I354" i="2"/>
  <c r="D354" i="2" s="1"/>
  <c r="G354" i="2" s="1"/>
  <c r="I355" i="2"/>
  <c r="D355" i="2" s="1"/>
  <c r="G355" i="2" s="1"/>
  <c r="I356" i="2"/>
  <c r="D356" i="2" s="1"/>
  <c r="G356" i="2" s="1"/>
  <c r="I361" i="2"/>
  <c r="D361" i="2" s="1"/>
  <c r="G361" i="2" s="1"/>
  <c r="I358" i="2"/>
  <c r="D358" i="2" s="1"/>
  <c r="G358" i="2" s="1"/>
  <c r="I360" i="2"/>
  <c r="D360" i="2" s="1"/>
  <c r="G360" i="2" s="1"/>
  <c r="I357" i="2"/>
  <c r="D357" i="2" s="1"/>
  <c r="G357" i="2" s="1"/>
  <c r="I359" i="2"/>
  <c r="D359" i="2" s="1"/>
  <c r="G359" i="2" s="1"/>
  <c r="D362" i="2"/>
  <c r="G362" i="2" s="1"/>
  <c r="G5" i="2" l="1"/>
  <c r="E363" i="2"/>
  <c r="H363" i="2" s="1"/>
  <c r="I363" i="2" s="1"/>
  <c r="D363" i="2" s="1"/>
  <c r="G363" i="2" l="1"/>
  <c r="D7" i="1"/>
  <c r="D6" i="1"/>
  <c r="D5" i="1"/>
</calcChain>
</file>

<file path=xl/sharedStrings.xml><?xml version="1.0" encoding="utf-8"?>
<sst xmlns="http://schemas.openxmlformats.org/spreadsheetml/2006/main" count="30" uniqueCount="30">
  <si>
    <t>PRÉSTAMO HIPOTECARIO</t>
  </si>
  <si>
    <t>CALCULADORA</t>
  </si>
  <si>
    <t>DETALLES DEL PRÉSTAMO</t>
  </si>
  <si>
    <t>Precio de compra</t>
  </si>
  <si>
    <t>Tasa de interés</t>
  </si>
  <si>
    <t>Duración del préstamo (en meses)</t>
  </si>
  <si>
    <t>Importe del préstamo</t>
  </si>
  <si>
    <t>Fecha de inicio del préstamo</t>
  </si>
  <si>
    <t>VALORES</t>
  </si>
  <si>
    <t>PAGO MENSUAL DEL PRÉSTAMO</t>
  </si>
  <si>
    <t>ESTADÍSTICAS CLAVE</t>
  </si>
  <si>
    <t>Pagos mensuales del préstamo</t>
  </si>
  <si>
    <t>Total de pagos mensuales*</t>
  </si>
  <si>
    <t>Total de pagos del préstamo</t>
  </si>
  <si>
    <t>Total de intereses pagados</t>
  </si>
  <si>
    <t>Importe del impuesto de propiedad mensual</t>
  </si>
  <si>
    <t>TOTALES</t>
  </si>
  <si>
    <t>Ir a la tabla de amortizaciones</t>
  </si>
  <si>
    <t>AMORTIZACIÓN</t>
  </si>
  <si>
    <t>núm.</t>
  </si>
  <si>
    <t>pago
fecha</t>
  </si>
  <si>
    <t>interés</t>
  </si>
  <si>
    <t>principal</t>
  </si>
  <si>
    <t>núm.
restante</t>
  </si>
  <si>
    <t>* Total de pagos mensuales = pagos del préstamo más pagos del impuesto de propiedad</t>
  </si>
  <si>
    <t>TABLA DE</t>
  </si>
  <si>
    <t>impuesto de propiedad</t>
  </si>
  <si>
    <t>pagos 
totales</t>
  </si>
  <si>
    <t>saldo de 
cierre</t>
  </si>
  <si>
    <t>saldo de 
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</si>
</sst>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&quot;$&quot;#,##0.00"/>
    <numFmt numFmtId="165" formatCode="&quot;$&quot;#,##0"/>
    <numFmt numFmtId="166" formatCode="0.0%"/>
    <numFmt numFmtId="167" formatCode="#,##0\ &quot;€&quot;"/>
    <numFmt numFmtId="168" formatCode="#,##0.00\ &quot;€&quot;"/>
  </numFmts>
  <fonts count="13" x14ac:knownFonts="1">
    <font>
      <sz val="11"/>
      <color theme="1" tint="0.34998626667073579"/>
      <name val="Calibri"/>
      <family val="2"/>
      <scheme val="minor"/>
    </font>
    <font>
      <b/>
      <sz val="11"/>
      <color theme="3"/>
      <name val="Calibri"/>
      <family val="2"/>
      <scheme val="major"/>
    </font>
    <font>
      <sz val="20"/>
      <color theme="2"/>
      <name val="Calibri"/>
      <family val="2"/>
      <scheme val="major"/>
    </font>
    <font>
      <sz val="12"/>
      <color theme="2"/>
      <name val="Calibri"/>
      <family val="2"/>
      <scheme val="major"/>
    </font>
    <font>
      <sz val="10"/>
      <color theme="1" tint="0.34998626667073579"/>
      <name val="Calibri"/>
      <family val="2"/>
      <scheme val="minor"/>
    </font>
    <font>
      <sz val="20"/>
      <color theme="3" tint="9.9948118533890809E-2"/>
      <name val="Calibri"/>
      <family val="2"/>
      <scheme val="major"/>
    </font>
    <font>
      <sz val="11"/>
      <color theme="1" tint="0.34998626667073579"/>
      <name val="Calibri"/>
      <family val="2"/>
      <scheme val="minor"/>
    </font>
    <font>
      <sz val="11"/>
      <color theme="5" tint="-0.24994659260841701"/>
      <name val="Calibri"/>
      <family val="2"/>
      <scheme val="major"/>
    </font>
    <font>
      <b/>
      <u/>
      <sz val="11"/>
      <color theme="9" tint="-0.24994659260841701"/>
      <name val="Calibri"/>
      <family val="2"/>
      <scheme val="minor"/>
    </font>
    <font>
      <b/>
      <u/>
      <sz val="11"/>
      <color theme="5" tint="-0.24994659260841701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u/>
      <sz val="10"/>
      <color theme="1" tint="0.34998626667073579"/>
      <name val="Calibri"/>
      <family val="2"/>
      <scheme val="minor"/>
    </font>
    <font>
      <sz val="20"/>
      <color theme="0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/>
      <bottom style="thick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 style="thick">
        <color theme="0"/>
      </left>
      <right/>
      <top/>
      <bottom/>
      <diagonal/>
    </border>
    <border>
      <left/>
      <right/>
      <top style="medium">
        <color theme="0"/>
      </top>
      <bottom/>
      <diagonal/>
    </border>
  </borders>
  <cellStyleXfs count="22">
    <xf numFmtId="0" fontId="0" fillId="0" borderId="0">
      <alignment wrapText="1"/>
    </xf>
    <xf numFmtId="0" fontId="5" fillId="3" borderId="0" applyNumberFormat="0" applyAlignment="0" applyProtection="0"/>
    <xf numFmtId="0" fontId="3" fillId="4" borderId="6" applyNumberFormat="0" applyProtection="0">
      <alignment horizontal="left" vertical="center" wrapText="1"/>
    </xf>
    <xf numFmtId="0" fontId="3" fillId="2" borderId="0" applyNumberFormat="0" applyAlignment="0" applyProtection="0"/>
    <xf numFmtId="165" fontId="7" fillId="0" borderId="1" applyFill="0" applyBorder="0" applyProtection="0">
      <alignment horizontal="right"/>
    </xf>
    <xf numFmtId="0" fontId="1" fillId="0" borderId="0" applyNumberFormat="0" applyFill="0" applyBorder="0" applyAlignment="0" applyProtection="0"/>
    <xf numFmtId="0" fontId="9" fillId="0" borderId="4" applyNumberFormat="0" applyFill="0" applyAlignment="0" applyProtection="0"/>
    <xf numFmtId="14" fontId="4" fillId="0" borderId="0" applyFont="0" applyFill="0" applyBorder="0" applyAlignment="0" applyProtection="0">
      <protection locked="0"/>
    </xf>
    <xf numFmtId="166" fontId="4" fillId="0" borderId="0" applyFont="0" applyFill="0" applyBorder="0" applyAlignment="0" applyProtection="0"/>
    <xf numFmtId="0" fontId="8" fillId="0" borderId="3" applyNumberFormat="0" applyFill="0" applyAlignment="0" applyProtection="0"/>
    <xf numFmtId="0" fontId="6" fillId="0" borderId="5">
      <alignment horizontal="left" wrapText="1" indent="1"/>
    </xf>
    <xf numFmtId="0" fontId="6" fillId="0" borderId="0">
      <alignment horizontal="left" indent="1"/>
    </xf>
    <xf numFmtId="14" fontId="6" fillId="0" borderId="0">
      <alignment horizontal="left" indent="1"/>
    </xf>
    <xf numFmtId="164" fontId="6" fillId="0" borderId="0">
      <alignment horizontal="right" indent="1"/>
    </xf>
    <xf numFmtId="0" fontId="6" fillId="0" borderId="0">
      <alignment horizontal="center"/>
    </xf>
    <xf numFmtId="0" fontId="3" fillId="4" borderId="0" applyFont="0" applyFill="0" applyBorder="0">
      <alignment horizontal="center" wrapText="1"/>
      <protection locked="0"/>
    </xf>
    <xf numFmtId="0" fontId="10" fillId="0" borderId="0" applyNumberFormat="0" applyFill="0" applyBorder="0" applyAlignment="0" applyProtection="0"/>
    <xf numFmtId="0" fontId="5" fillId="3" borderId="2" applyNumberFormat="0" applyFont="0" applyAlignment="0">
      <alignment vertical="top"/>
      <protection locked="0"/>
    </xf>
    <xf numFmtId="0" fontId="6" fillId="0" borderId="5" applyNumberFormat="0" applyFont="0" applyFill="0" applyAlignment="0">
      <alignment wrapText="1"/>
    </xf>
    <xf numFmtId="165" fontId="6" fillId="0" borderId="0" applyFont="0" applyFill="0" applyBorder="0" applyAlignment="0">
      <alignment wrapText="1"/>
    </xf>
    <xf numFmtId="1" fontId="6" fillId="0" borderId="0" applyFont="0" applyFill="0" applyBorder="0" applyAlignment="0">
      <alignment wrapText="1"/>
    </xf>
    <xf numFmtId="165" fontId="2" fillId="2" borderId="0">
      <alignment horizontal="center" vertical="center"/>
    </xf>
  </cellStyleXfs>
  <cellXfs count="32">
    <xf numFmtId="0" fontId="0" fillId="0" borderId="0" xfId="0">
      <alignment wrapText="1"/>
    </xf>
    <xf numFmtId="0" fontId="4" fillId="0" borderId="0" xfId="0" applyFo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5" borderId="0" xfId="1" applyFill="1" applyProtection="1">
      <protection locked="0"/>
    </xf>
    <xf numFmtId="0" fontId="0" fillId="0" borderId="0" xfId="0" applyProtection="1">
      <alignment wrapText="1"/>
      <protection locked="0"/>
    </xf>
    <xf numFmtId="165" fontId="7" fillId="0" borderId="0" xfId="4" applyBorder="1" applyAlignment="1" applyProtection="1">
      <alignment horizontal="center"/>
      <protection locked="0"/>
    </xf>
    <xf numFmtId="0" fontId="10" fillId="0" borderId="0" xfId="16" applyAlignment="1">
      <alignment wrapText="1"/>
    </xf>
    <xf numFmtId="0" fontId="10" fillId="0" borderId="0" xfId="16" applyAlignment="1"/>
    <xf numFmtId="0" fontId="4" fillId="0" borderId="0" xfId="0" applyFont="1" applyAlignment="1" applyProtection="1">
      <alignment horizontal="right" wrapText="1"/>
      <protection locked="0"/>
    </xf>
    <xf numFmtId="0" fontId="11" fillId="0" borderId="0" xfId="0" applyFont="1" applyProtection="1">
      <alignment wrapText="1"/>
      <protection locked="0"/>
    </xf>
    <xf numFmtId="0" fontId="0" fillId="0" borderId="0" xfId="0" applyFont="1" applyProtection="1">
      <alignment wrapText="1"/>
      <protection locked="0"/>
    </xf>
    <xf numFmtId="0" fontId="9" fillId="0" borderId="0" xfId="6" applyBorder="1" applyAlignment="1">
      <alignment horizontal="right"/>
    </xf>
    <xf numFmtId="0" fontId="6" fillId="0" borderId="0" xfId="10" applyBorder="1">
      <alignment horizontal="left" wrapText="1" indent="1"/>
    </xf>
    <xf numFmtId="1" fontId="6" fillId="0" borderId="0" xfId="20" applyBorder="1" applyAlignment="1">
      <alignment wrapText="1"/>
    </xf>
    <xf numFmtId="167" fontId="0" fillId="0" borderId="0" xfId="19" applyNumberFormat="1" applyFont="1" applyBorder="1">
      <alignment wrapText="1"/>
    </xf>
    <xf numFmtId="14" fontId="0" fillId="0" borderId="0" xfId="7" applyFont="1" applyBorder="1" applyAlignment="1" applyProtection="1">
      <alignment wrapText="1"/>
    </xf>
    <xf numFmtId="0" fontId="6" fillId="0" borderId="0" xfId="11" applyBorder="1">
      <alignment horizontal="left" indent="1"/>
    </xf>
    <xf numFmtId="14" fontId="6" fillId="0" borderId="0" xfId="12" applyBorder="1">
      <alignment horizontal="left" indent="1"/>
    </xf>
    <xf numFmtId="168" fontId="6" fillId="0" borderId="0" xfId="13" applyNumberFormat="1" applyBorder="1">
      <alignment horizontal="right" indent="1"/>
    </xf>
    <xf numFmtId="0" fontId="6" fillId="0" borderId="0" xfId="14" applyBorder="1">
      <alignment horizontal="center"/>
    </xf>
    <xf numFmtId="166" fontId="6" fillId="0" borderId="0" xfId="8" applyFont="1" applyBorder="1" applyAlignment="1">
      <alignment horizontal="right"/>
    </xf>
    <xf numFmtId="0" fontId="5" fillId="7" borderId="0" xfId="1" applyFill="1" applyAlignment="1">
      <alignment wrapText="1"/>
    </xf>
    <xf numFmtId="0" fontId="3" fillId="8" borderId="0" xfId="3" applyFill="1" applyAlignment="1" applyProtection="1">
      <alignment horizontal="center"/>
    </xf>
    <xf numFmtId="167" fontId="2" fillId="8" borderId="0" xfId="21" applyNumberFormat="1" applyFill="1">
      <alignment horizontal="center" vertical="center"/>
    </xf>
    <xf numFmtId="0" fontId="5" fillId="6" borderId="0" xfId="1" applyNumberFormat="1" applyFill="1" applyBorder="1" applyAlignment="1" applyProtection="1">
      <alignment horizontal="center"/>
      <protection locked="0"/>
    </xf>
    <xf numFmtId="0" fontId="5" fillId="6" borderId="0" xfId="1" applyNumberFormat="1" applyFill="1" applyBorder="1" applyAlignment="1" applyProtection="1">
      <alignment horizontal="center" vertical="top"/>
      <protection locked="0"/>
    </xf>
    <xf numFmtId="0" fontId="0" fillId="9" borderId="0" xfId="0" applyFill="1" applyAlignment="1">
      <alignment vertical="center" wrapText="1"/>
    </xf>
    <xf numFmtId="0" fontId="3" fillId="9" borderId="0" xfId="15" applyFill="1">
      <alignment horizontal="center" wrapText="1"/>
      <protection locked="0"/>
    </xf>
    <xf numFmtId="0" fontId="12" fillId="8" borderId="0" xfId="1" applyNumberFormat="1" applyFont="1" applyFill="1" applyBorder="1" applyAlignment="1" applyProtection="1">
      <protection locked="0"/>
    </xf>
    <xf numFmtId="0" fontId="12" fillId="8" borderId="0" xfId="1" applyFont="1" applyFill="1" applyBorder="1" applyAlignment="1" applyProtection="1">
      <protection locked="0"/>
    </xf>
    <xf numFmtId="0" fontId="12" fillId="8" borderId="0" xfId="1" applyNumberFormat="1" applyFont="1" applyFill="1" applyBorder="1" applyAlignment="1" applyProtection="1">
      <alignment horizontal="left" vertical="top"/>
      <protection locked="0"/>
    </xf>
    <xf numFmtId="0" fontId="12" fillId="8" borderId="0" xfId="1" applyFont="1" applyFill="1" applyBorder="1" applyAlignment="1" applyProtection="1">
      <alignment vertical="top"/>
      <protection locked="0"/>
    </xf>
  </cellXfs>
  <cellStyles count="22">
    <cellStyle name="Borde de encabezado de la tabla" xfId="18" xr:uid="{00000000-0005-0000-0000-000000000000}"/>
    <cellStyle name="borde inferior" xfId="17" xr:uid="{00000000-0005-0000-0000-000001000000}"/>
    <cellStyle name="Detalles de la calculadora hipotecaria" xfId="10" xr:uid="{00000000-0005-0000-0000-000002000000}"/>
    <cellStyle name="Duración del préstamo" xfId="20" xr:uid="{00000000-0005-0000-0000-000003000000}"/>
    <cellStyle name="Encabezado 1" xfId="2" builtinId="16" customBuiltin="1"/>
    <cellStyle name="Encabezado 4" xfId="5" builtinId="19" customBuiltin="1"/>
    <cellStyle name="Encabezado de la tabla de amortizaciones" xfId="15" xr:uid="{00000000-0005-0000-0000-000006000000}"/>
    <cellStyle name="Fecha de la tabla" xfId="12" xr:uid="{00000000-0005-0000-0000-000007000000}"/>
    <cellStyle name="Hipervínculo" xfId="6" builtinId="8" customBuiltin="1"/>
    <cellStyle name="Hipervínculo visitado" xfId="9" builtinId="9" customBuiltin="1"/>
    <cellStyle name="InputDate" xfId="7" xr:uid="{00000000-0005-0000-0000-00000A000000}"/>
    <cellStyle name="InputPercent" xfId="8" xr:uid="{00000000-0005-0000-0000-00000B000000}"/>
    <cellStyle name="Moneda de la tabla" xfId="13" xr:uid="{00000000-0005-0000-0000-00000C000000}"/>
    <cellStyle name="Normal" xfId="0" builtinId="0" customBuiltin="1"/>
    <cellStyle name="núm." xfId="11" xr:uid="{00000000-0005-0000-0000-00000E000000}"/>
    <cellStyle name="núm. restante" xfId="14" xr:uid="{00000000-0005-0000-0000-00000F000000}"/>
    <cellStyle name="Pago mensual del préstamo" xfId="21" xr:uid="{00000000-0005-0000-0000-000010000000}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Valores" xfId="19" xr:uid="{00000000-0005-0000-0000-000015000000}"/>
  </cellStyles>
  <dxfs count="17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solid">
          <fgColor indexed="64"/>
          <bgColor rgb="FF00B0F0"/>
        </patternFill>
      </fill>
    </dxf>
    <dxf>
      <fill>
        <patternFill patternType="solid">
          <fgColor indexed="64"/>
          <bgColor rgb="FF00B0F0"/>
        </patternFill>
      </fill>
      <alignment horizontal="general" vertical="center" textRotation="0" wrapText="1" indent="0" justifyLastLine="0" shrinkToFit="0" readingOrder="0"/>
    </dxf>
    <dxf>
      <numFmt numFmtId="0" formatCode="General"/>
    </dxf>
    <dxf>
      <numFmt numFmtId="168" formatCode="#,##0.00\ &quot;€&quot;"/>
    </dxf>
    <dxf>
      <numFmt numFmtId="168" formatCode="#,##0.00\ &quot;€&quot;"/>
    </dxf>
    <dxf>
      <numFmt numFmtId="168" formatCode="#,##0.00\ &quot;€&quot;"/>
    </dxf>
    <dxf>
      <numFmt numFmtId="168" formatCode="#,##0.00\ &quot;€&quot;"/>
    </dxf>
    <dxf>
      <numFmt numFmtId="168" formatCode="#,##0.00\ &quot;€&quot;"/>
    </dxf>
    <dxf>
      <numFmt numFmtId="168" formatCode="#,##0.00\ &quot;€&quot;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0.1499679555650502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right" vertical="bottom" textRotation="0" wrapText="0" indent="1" justifyLastLine="0" shrinkToFit="0" readingOrder="0"/>
    </dxf>
    <dxf>
      <numFmt numFmtId="167" formatCode="#,##0\ &quot;€&quot;"/>
    </dxf>
    <dxf>
      <font>
        <b val="0"/>
        <i val="0"/>
        <color theme="5" tint="-0.24994659260841701"/>
      </font>
      <border>
        <right style="thick">
          <color theme="0"/>
        </right>
      </border>
    </dxf>
    <dxf>
      <font>
        <b val="0"/>
        <i val="0"/>
        <color theme="5" tint="-0.24994659260841701"/>
      </font>
      <fill>
        <patternFill patternType="solid">
          <bgColor theme="2"/>
        </patternFill>
      </fill>
    </dxf>
    <dxf>
      <font>
        <color theme="0"/>
      </font>
      <fill>
        <patternFill>
          <bgColor theme="5" tint="-0.24994659260841701"/>
        </patternFill>
      </fill>
      <border>
        <left style="thick">
          <color theme="0"/>
        </left>
        <top style="thick">
          <color theme="0"/>
        </top>
      </border>
    </dxf>
    <dxf>
      <font>
        <b val="0"/>
        <i val="0"/>
        <color theme="1" tint="0.14996795556505021"/>
      </font>
      <fill>
        <patternFill patternType="solid">
          <bgColor theme="2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1" defaultTableStyle="TableStyleMedium2" defaultPivotStyle="PivotStyleLight16">
    <tableStyle name="Calculadora hipotecaria" pivot="0" count="4" xr9:uid="{00000000-0011-0000-FFFF-FFFF00000000}">
      <tableStyleElement type="wholeTable" dxfId="16"/>
      <tableStyleElement type="headerRow" dxfId="15"/>
      <tableStyleElement type="lastColumn" dxfId="14"/>
      <tableStyleElement type="second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Detalles_del_préstamo" displayName="Detalles_del_préstamo" ref="A3:D8" totalsRowShown="0" headerRowDxfId="2" headerRowCellStyle="Normal">
  <tableColumns count="4">
    <tableColumn id="1" xr3:uid="{00000000-0010-0000-0000-000001000000}" name="DETALLES DEL PRÉSTAMO" dataCellStyle="Detalles de la calculadora hipotecaria"/>
    <tableColumn id="2" xr3:uid="{00000000-0010-0000-0000-000002000000}" name="VALORES"/>
    <tableColumn id="3" xr3:uid="{00000000-0010-0000-0000-000003000000}" name="ESTADÍSTICAS CLAVE" dataCellStyle="Detalles de la calculadora hipotecaria"/>
    <tableColumn id="4" xr3:uid="{00000000-0010-0000-0000-000004000000}" name="TOTALES" dataDxfId="12" dataCellStyle="Valores"/>
  </tableColumns>
  <tableStyleInfo name="Calculadora hipotecaria" showFirstColumn="0" showLastColumn="1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Amortización" displayName="Amortización" ref="A3:I363" totalsRowShown="0" headerRowDxfId="1" dataDxfId="11" headerRowCellStyle="Encabezado de la tabla de amortizaciones" dataCellStyle="Moneda de la tabla">
  <autoFilter ref="A3:I363" xr:uid="{00000000-0009-0000-0100-000003000000}"/>
  <tableColumns count="9">
    <tableColumn id="1" xr3:uid="{00000000-0010-0000-0100-000001000000}" name="núm." dataCellStyle="núm.">
      <calculatedColumnFormula>ROWS($A$4:A4)</calculatedColumnFormula>
    </tableColumn>
    <tableColumn id="2" xr3:uid="{00000000-0010-0000-0100-000002000000}" name="pago_x000a_fecha" dataDxfId="10" dataCellStyle="Fecha de la tabla">
      <calculatedColumnFormula>IF(ValuesEntered,IF(Amortización[[#This Row],[núm.]]&lt;=Duración_del_préstamo,IF(ROW()-ROW(Amortización[[#Headers],[pago
fecha]])=1,Inicio_del_préstamo,IF(H3&gt;0,EDATE(B3,1),"")),""),"")</calculatedColumnFormula>
    </tableColumn>
    <tableColumn id="3" xr3:uid="{00000000-0010-0000-0100-000003000000}" name="saldo de _x000a_apertura" dataDxfId="9" dataCellStyle="Moneda de la tabla">
      <calculatedColumnFormula>IF(ROW()-ROW(Amortización[[#Headers],[saldo de 
apertura]])=1,Importe_del_préstamo,IF(Amortización[[#This Row],[pago
fecha]]="",0,INDEX(Amortización[], ROW()-4,8)))</calculatedColumnFormula>
    </tableColumn>
    <tableColumn id="4" xr3:uid="{00000000-0010-0000-0100-000004000000}" name="interés" dataDxfId="8" dataCellStyle="Moneda de la tabla">
      <calculatedColumnFormula>IF(ValuesEntered,IF(ROW()-ROW(Amortización[[#Headers],[interés]])=1,-IPMT(Tasa_de_interés/12,1,Duración_del_préstamo-ROWS($B$4:B4)+1,Amortización[[#This Row],[saldo de 
apertura]]),IFERROR(-IPMT(Tasa_de_interés/12,1,Amortización[[#This Row],[núm.
restante]],C5),0)),0)</calculatedColumnFormula>
    </tableColumn>
    <tableColumn id="5" xr3:uid="{00000000-0010-0000-0100-000005000000}" name="principal" dataDxfId="7" dataCellStyle="Moneda de la tabla">
      <calculatedColumnFormula>IFERROR(IF(AND(ValuesEntered,Amortización[[#This Row],[pago
fecha]]&lt;&gt;""),-PPMT(Tasa_de_interés/12,1,Duración_del_préstamo-ROWS($B$4:B4)+1,Amortización[[#This Row],[saldo de 
apertura]]),""),0)</calculatedColumnFormula>
    </tableColumn>
    <tableColumn id="6" xr3:uid="{00000000-0010-0000-0100-000006000000}" name="impuesto de propiedad" dataDxfId="6" dataCellStyle="Moneda de la tabla">
      <calculatedColumnFormula>IF(Amortización[[#This Row],[pago
fecha]]="",0,Importe_del_impuesto_de_propiedad)</calculatedColumnFormula>
    </tableColumn>
    <tableColumn id="7" xr3:uid="{00000000-0010-0000-0100-000007000000}" name="pagos _x000a_totales" dataDxfId="5" dataCellStyle="Moneda de la tabla">
      <calculatedColumnFormula>IF(Amortización[[#This Row],[pago
fecha]]="",0,Amortización[[#This Row],[interés]]+Amortización[[#This Row],[principal]]+Amortización[[#This Row],[impuesto de propiedad]])</calculatedColumnFormula>
    </tableColumn>
    <tableColumn id="8" xr3:uid="{00000000-0010-0000-0100-000008000000}" name="saldo de _x000a_cierre" dataDxfId="4" dataCellStyle="Moneda de la tabla">
      <calculatedColumnFormula>IF(Amortización[[#This Row],[pago
fecha]]="",0,Amortización[[#This Row],[saldo de 
apertura]]-Amortización[[#This Row],[principal]])</calculatedColumnFormula>
    </tableColumn>
    <tableColumn id="9" xr3:uid="{00000000-0010-0000-0100-000009000000}" name="núm._x000a_restante" dataDxfId="3" dataCellStyle="núm. restante">
      <calculatedColumnFormula>IF(Amortización[[#This Row],[saldo de 
cierre]]&gt;0,LastRow-ROW(),0)</calculatedColumnFormula>
    </tableColumn>
  </tableColumns>
  <tableStyleInfo name="Calculadora hipotecaria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2">
      <a:dk1>
        <a:sysClr val="windowText" lastClr="000000"/>
      </a:dk1>
      <a:lt1>
        <a:sysClr val="window" lastClr="FFFFFF"/>
      </a:lt1>
      <a:dk2>
        <a:srgbClr val="051B20"/>
      </a:dk2>
      <a:lt2>
        <a:srgbClr val="F7F7F9"/>
      </a:lt2>
      <a:accent1>
        <a:srgbClr val="8FC356"/>
      </a:accent1>
      <a:accent2>
        <a:srgbClr val="1C8FA7"/>
      </a:accent2>
      <a:accent3>
        <a:srgbClr val="EAA158"/>
      </a:accent3>
      <a:accent4>
        <a:srgbClr val="F6655A"/>
      </a:accent4>
      <a:accent5>
        <a:srgbClr val="E1D780"/>
      </a:accent5>
      <a:accent6>
        <a:srgbClr val="95669E"/>
      </a:accent6>
      <a:hlink>
        <a:srgbClr val="6B9B37"/>
      </a:hlink>
      <a:folHlink>
        <a:srgbClr val="95669E"/>
      </a:folHlink>
    </a:clrScheme>
    <a:fontScheme name="Theme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39997558519241921"/>
    <pageSetUpPr autoPageBreaks="0" fitToPage="1"/>
  </sheetPr>
  <dimension ref="A1:G16"/>
  <sheetViews>
    <sheetView showGridLines="0" zoomScaleNormal="100" workbookViewId="0">
      <selection activeCell="C2" sqref="C2"/>
    </sheetView>
  </sheetViews>
  <sheetFormatPr baseColWidth="10" defaultColWidth="8.85546875" defaultRowHeight="30" customHeight="1" x14ac:dyDescent="0.25"/>
  <cols>
    <col min="1" max="1" width="35.7109375" style="2" customWidth="1"/>
    <col min="2" max="2" width="21.85546875" style="1" customWidth="1"/>
    <col min="3" max="3" width="47.85546875" style="1" customWidth="1"/>
    <col min="4" max="4" width="15.85546875" style="5" customWidth="1"/>
    <col min="5" max="16384" width="8.85546875" style="1"/>
  </cols>
  <sheetData>
    <row r="1" spans="1:7" ht="30" customHeight="1" x14ac:dyDescent="0.4">
      <c r="A1" s="21" t="s">
        <v>0</v>
      </c>
      <c r="B1" s="21"/>
      <c r="C1" s="22" t="s">
        <v>9</v>
      </c>
      <c r="D1" s="24"/>
    </row>
    <row r="2" spans="1:7" ht="30" customHeight="1" x14ac:dyDescent="0.4">
      <c r="A2" s="21" t="s">
        <v>1</v>
      </c>
      <c r="B2" s="21"/>
      <c r="C2" s="23">
        <f>D4</f>
        <v>1073.6432460242781</v>
      </c>
      <c r="D2" s="25"/>
    </row>
    <row r="3" spans="1:7" ht="35.1" customHeight="1" x14ac:dyDescent="0.2">
      <c r="A3" s="26" t="s">
        <v>2</v>
      </c>
      <c r="B3" s="26" t="s">
        <v>8</v>
      </c>
      <c r="C3" s="26" t="s">
        <v>10</v>
      </c>
      <c r="D3" s="26" t="s">
        <v>16</v>
      </c>
    </row>
    <row r="4" spans="1:7" ht="30" customHeight="1" x14ac:dyDescent="0.25">
      <c r="A4" s="12" t="s">
        <v>3</v>
      </c>
      <c r="B4" s="14">
        <v>300000</v>
      </c>
      <c r="C4" s="12" t="s">
        <v>11</v>
      </c>
      <c r="D4" s="14">
        <f>IFERROR(PMT(Tasa_de_interés/12,Duración_del_préstamo,-Importe_del_préstamo),0)</f>
        <v>1073.6432460242781</v>
      </c>
    </row>
    <row r="5" spans="1:7" ht="30" customHeight="1" x14ac:dyDescent="0.25">
      <c r="A5" s="12" t="s">
        <v>4</v>
      </c>
      <c r="B5" s="20">
        <v>0.05</v>
      </c>
      <c r="C5" s="12" t="s">
        <v>12</v>
      </c>
      <c r="D5" s="14">
        <f ca="1">IFERROR(IF(ValuesEntered,SUM(total_pagos),0),0)</f>
        <v>520679.23652670986</v>
      </c>
    </row>
    <row r="6" spans="1:7" ht="30" customHeight="1" x14ac:dyDescent="0.25">
      <c r="A6" s="12" t="s">
        <v>5</v>
      </c>
      <c r="B6" s="13">
        <v>360</v>
      </c>
      <c r="C6" s="12" t="s">
        <v>13</v>
      </c>
      <c r="D6" s="14">
        <f ca="1">IFERROR(IF(ValuesEntered,SUM(total_loan_payment),0),0)</f>
        <v>385679.23652670946</v>
      </c>
    </row>
    <row r="7" spans="1:7" ht="30" customHeight="1" x14ac:dyDescent="0.25">
      <c r="A7" s="12" t="s">
        <v>6</v>
      </c>
      <c r="B7" s="14">
        <v>200000</v>
      </c>
      <c r="C7" s="12" t="s">
        <v>14</v>
      </c>
      <c r="D7" s="14">
        <f ca="1">IFERROR(IF(ValuesEntered,SUM(interés),0),0)</f>
        <v>185679.23652670963</v>
      </c>
    </row>
    <row r="8" spans="1:7" ht="30" customHeight="1" x14ac:dyDescent="0.25">
      <c r="A8" s="12" t="s">
        <v>7</v>
      </c>
      <c r="B8" s="15">
        <f ca="1">TODAY()+120</f>
        <v>43322</v>
      </c>
      <c r="C8" s="12" t="s">
        <v>15</v>
      </c>
      <c r="D8" s="14">
        <v>375</v>
      </c>
    </row>
    <row r="9" spans="1:7" customFormat="1" ht="30" customHeight="1" x14ac:dyDescent="0.25">
      <c r="A9" s="7" t="s">
        <v>24</v>
      </c>
      <c r="B9" s="6"/>
      <c r="D9" s="11" t="s">
        <v>17</v>
      </c>
    </row>
    <row r="11" spans="1:7" ht="30" customHeight="1" x14ac:dyDescent="0.25">
      <c r="C11" s="8"/>
    </row>
    <row r="12" spans="1:7" ht="30" customHeight="1" x14ac:dyDescent="0.25">
      <c r="G12" s="9"/>
    </row>
    <row r="16" spans="1:7" ht="30" customHeight="1" x14ac:dyDescent="0.25">
      <c r="C16" s="9"/>
    </row>
  </sheetData>
  <sheetProtection insertRows="0" deleteRows="0" selectLockedCells="1"/>
  <mergeCells count="2">
    <mergeCell ref="A1:B1"/>
    <mergeCell ref="A2:B2"/>
  </mergeCells>
  <dataValidations xWindow="814" yWindow="404" count="12">
    <dataValidation type="whole" allowBlank="1" showInputMessage="1" showErrorMessage="1" error="La duración máxima de un préstamo para esta calculadora es de 360 ​​meses (30 años). Seleccione REINTENTAR para introducir un valor entre 1 y 360, y seleccione CANCELAR para salir de la celda" prompt="Introduzca la duración del préstamo (en meses). Los valores válidos son entre 1 y 360 (30 años)" sqref="B6" xr:uid="{00000000-0002-0000-0000-000000000000}">
      <formula1>1</formula1>
      <formula2>360</formula2>
    </dataValidation>
    <dataValidation allowBlank="1" showInputMessage="1" showErrorMessage="1" prompt="Introduzca el precio de compra en esta celda" sqref="B4" xr:uid="{00000000-0002-0000-0000-000002000000}"/>
    <dataValidation allowBlank="1" showInputMessage="1" showErrorMessage="1" prompt="Introduzca la tasa de interés en esta celda" sqref="B5" xr:uid="{00000000-0002-0000-0000-000003000000}"/>
    <dataValidation allowBlank="1" showInputMessage="1" showErrorMessage="1" prompt="Introduzca el importe total del préstamo en esta celda" sqref="B7" xr:uid="{00000000-0002-0000-0000-000004000000}"/>
    <dataValidation allowBlank="1" showInputMessage="1" showErrorMessage="1" prompt="Introduzca la fecha de inicio del préstamo en esta celda" sqref="B8" xr:uid="{00000000-0002-0000-0000-000005000000}"/>
    <dataValidation allowBlank="1" showInputMessage="1" showErrorMessage="1" prompt="Introduzca el importe del impuesto de propiedad mensual en esta celda" sqref="D8" xr:uid="{00000000-0002-0000-0000-000006000000}"/>
    <dataValidation allowBlank="1" showInputMessage="1" showErrorMessage="1" prompt="Los detalles del préstamo se muestran en esta columna de B4 a B8" sqref="A3" xr:uid="{00000000-0002-0000-0000-000007000000}"/>
    <dataValidation allowBlank="1" showInputMessage="1" showErrorMessage="1" prompt="El pago mensual del préstamo se calcula automáticamente según los detalles del préstamo y las estadísticas clave" sqref="C2" xr:uid="{00000000-0002-0000-0000-000008000000}"/>
    <dataValidation allowBlank="1" showInputMessage="1" showErrorMessage="1" prompt="Escriba los valores de los detalles del préstamo en esta columna en las celdas C4 a C8" sqref="B3" xr:uid="{00000000-0002-0000-0000-000009000000}"/>
    <dataValidation allowBlank="1" showInputMessage="1" showErrorMessage="1" prompt="Las estadísticas clave del préstamo se clasifican en esta columna de D4 a D8" sqref="C3" xr:uid="{00000000-0002-0000-0000-00000A000000}"/>
    <dataValidation allowBlank="1" showInputMessage="1" showErrorMessage="1" prompt="Todos los totales de esta columna de E4 a E7 se calculan automáticamente. Introduzca el importe del impuesto de propiedad mensual en E8" sqref="D3" xr:uid="{00000000-0002-0000-0000-00000B000000}"/>
    <dataValidation allowBlank="1" showInputMessage="1" showErrorMessage="1" prompt="Hipervínculo a la tabla de amortizaciones" sqref="D9" xr:uid="{00000000-0002-0000-0000-00000C000000}"/>
  </dataValidations>
  <hyperlinks>
    <hyperlink ref="D9" location="'Tabla de amortizaciones'!A1" tooltip="Ir a la tabla de amortizaciones" display="Ir a la tabla de amortizaciones" xr:uid="{00000000-0004-0000-0000-000000000000}"/>
  </hyperlinks>
  <printOptions horizontalCentered="1"/>
  <pageMargins left="0.25" right="0.25" top="0.75" bottom="0.75" header="0.3" footer="0.3"/>
  <pageSetup paperSize="9" orientation="landscape" r:id="rId1"/>
  <headerFooter differentFirst="1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-0.249977111117893"/>
    <pageSetUpPr fitToPage="1"/>
  </sheetPr>
  <dimension ref="A1:M363"/>
  <sheetViews>
    <sheetView showGridLines="0" tabSelected="1" zoomScaleNormal="100" workbookViewId="0">
      <selection activeCell="L8" sqref="L8"/>
    </sheetView>
  </sheetViews>
  <sheetFormatPr baseColWidth="10" defaultColWidth="8.85546875" defaultRowHeight="15" x14ac:dyDescent="0.25"/>
  <cols>
    <col min="1" max="1" width="13" style="4" customWidth="1"/>
    <col min="2" max="2" width="16" style="4" customWidth="1"/>
    <col min="3" max="3" width="16.28515625" style="4" customWidth="1"/>
    <col min="4" max="4" width="14.28515625" style="4" customWidth="1"/>
    <col min="5" max="5" width="16.28515625" style="4" customWidth="1"/>
    <col min="6" max="6" width="15.7109375" style="4" customWidth="1"/>
    <col min="7" max="8" width="16.28515625" style="4" customWidth="1"/>
    <col min="9" max="9" width="15.7109375" style="4" customWidth="1"/>
    <col min="10" max="16384" width="8.85546875" style="4"/>
  </cols>
  <sheetData>
    <row r="1" spans="1:13" s="3" customFormat="1" ht="30" customHeight="1" x14ac:dyDescent="0.4">
      <c r="A1" s="28" t="s">
        <v>25</v>
      </c>
      <c r="B1" s="28"/>
      <c r="C1" s="28"/>
      <c r="D1" s="29"/>
      <c r="E1" s="29"/>
      <c r="F1" s="29"/>
      <c r="G1" s="29"/>
      <c r="H1" s="29"/>
      <c r="I1" s="29"/>
    </row>
    <row r="2" spans="1:13" s="3" customFormat="1" ht="45.75" customHeight="1" x14ac:dyDescent="0.4">
      <c r="A2" s="30" t="s">
        <v>18</v>
      </c>
      <c r="B2" s="30"/>
      <c r="C2" s="30"/>
      <c r="D2" s="31"/>
      <c r="E2" s="31"/>
      <c r="F2" s="31"/>
      <c r="G2" s="31"/>
      <c r="H2" s="31"/>
      <c r="I2" s="31"/>
    </row>
    <row r="3" spans="1:13" ht="35.1" customHeight="1" x14ac:dyDescent="0.25">
      <c r="A3" s="27" t="s">
        <v>19</v>
      </c>
      <c r="B3" s="27" t="s">
        <v>20</v>
      </c>
      <c r="C3" s="27" t="s">
        <v>29</v>
      </c>
      <c r="D3" s="27" t="s">
        <v>21</v>
      </c>
      <c r="E3" s="27" t="s">
        <v>22</v>
      </c>
      <c r="F3" s="27" t="s">
        <v>26</v>
      </c>
      <c r="G3" s="27" t="s">
        <v>27</v>
      </c>
      <c r="H3" s="27" t="s">
        <v>28</v>
      </c>
      <c r="I3" s="27" t="s">
        <v>23</v>
      </c>
    </row>
    <row r="4" spans="1:13" ht="15" customHeight="1" x14ac:dyDescent="0.25">
      <c r="A4" s="16">
        <f>ROWS($A$4:A4)</f>
        <v>1</v>
      </c>
      <c r="B4" s="17">
        <f ca="1">IF(ValuesEntered,IF(Amortización[[#This Row],[núm.]]&lt;=Duración_del_préstamo,IF(ROW()-ROW(Amortización[[#Headers],[pago
fecha]])=1,Inicio_del_préstamo,IF(H3&gt;0,EDATE(B3,1),"")),""),"")</f>
        <v>43322</v>
      </c>
      <c r="C4" s="18">
        <f>IF(ROW()-ROW(Amortización[[#Headers],[saldo de 
apertura]])=1,Importe_del_préstamo,IF(Amortización[[#This Row],[pago
fecha]]="",0,INDEX(Amortización[], ROW()-4,8)))</f>
        <v>200000</v>
      </c>
      <c r="D4" s="18">
        <f ca="1">IF(ValuesEntered,IF(ROW()-ROW(Amortización[[#Headers],[interés]])=1,-IPMT(Tasa_de_interés/12,1,Duración_del_préstamo-ROWS($B$4:B4)+1,Amortización[[#This Row],[saldo de 
apertura]]),IFERROR(-IPMT(Tasa_de_interés/12,1,Amortización[[#This Row],[núm.
restante]],C5),0)),0)</f>
        <v>833.33333333333337</v>
      </c>
      <c r="E4" s="18">
        <f ca="1">IFERROR(IF(AND(ValuesEntered,Amortización[[#This Row],[pago
fecha]]&lt;&gt;""),-PPMT(Tasa_de_interés/12,1,Duración_del_préstamo-ROWS($B$4:B4)+1,Amortización[[#This Row],[saldo de 
apertura]]),""),0)</f>
        <v>240.30991269094474</v>
      </c>
      <c r="F4" s="18">
        <f ca="1">IF(Amortización[[#This Row],[pago
fecha]]="",0,Importe_del_impuesto_de_propiedad)</f>
        <v>375</v>
      </c>
      <c r="G4" s="18">
        <f ca="1">IF(Amortización[[#This Row],[pago
fecha]]="",0,Amortización[[#This Row],[interés]]+Amortización[[#This Row],[principal]]+Amortización[[#This Row],[impuesto de propiedad]])</f>
        <v>1448.6432460242781</v>
      </c>
      <c r="H4" s="18">
        <f ca="1">IF(Amortización[[#This Row],[pago
fecha]]="",0,Amortización[[#This Row],[saldo de 
apertura]]-Amortización[[#This Row],[principal]])</f>
        <v>199759.69008730905</v>
      </c>
      <c r="I4" s="19">
        <f ca="1">IF(Amortización[[#This Row],[saldo de 
cierre]]&gt;0,LastRow-ROW(),0)</f>
        <v>359</v>
      </c>
    </row>
    <row r="5" spans="1:13" ht="15" customHeight="1" x14ac:dyDescent="0.25">
      <c r="A5" s="16">
        <f>ROWS($A$4:A5)</f>
        <v>2</v>
      </c>
      <c r="B5" s="17">
        <f ca="1">IF(ValuesEntered,IF(Amortización[[#This Row],[núm.]]&lt;=Duración_del_préstamo,IF(ROW()-ROW(Amortización[[#Headers],[pago
fecha]])=1,Inicio_del_préstamo,IF(H4&gt;0,EDATE(B4,1),"")),""),"")</f>
        <v>43353</v>
      </c>
      <c r="C5" s="18">
        <f ca="1">IF(ROW()-ROW(Amortización[[#Headers],[saldo de 
apertura]])=1,Importe_del_préstamo,IF(Amortización[[#This Row],[pago
fecha]]="",0,INDEX(Amortización[], ROW()-4,8)))</f>
        <v>199759.69008730905</v>
      </c>
      <c r="D5" s="18">
        <f ca="1">IF(ValuesEntered,IF(ROW()-ROW(Amortización[[#Headers],[interés]])=1,-IPMT(Tasa_de_interés/12,1,Duración_del_préstamo-ROWS($B$4:B5)+1,Amortización[[#This Row],[saldo de 
apertura]]),IFERROR(-IPMT(Tasa_de_interés/12,1,Amortización[[#This Row],[núm.
restante]],C6),0)),0)</f>
        <v>831.32657868048011</v>
      </c>
      <c r="E5" s="18">
        <f ca="1">IFERROR(IF(AND(ValuesEntered,Amortización[[#This Row],[pago
fecha]]&lt;&gt;""),-PPMT(Tasa_de_interés/12,1,Duración_del_préstamo-ROWS($B$4:B5)+1,Amortización[[#This Row],[saldo de 
apertura]]),""),0)</f>
        <v>241.3112039938236</v>
      </c>
      <c r="F5" s="18">
        <f ca="1">IF(Amortización[[#This Row],[pago
fecha]]="",0,Importe_del_impuesto_de_propiedad)</f>
        <v>375</v>
      </c>
      <c r="G5" s="18">
        <f ca="1">IF(Amortización[[#This Row],[pago
fecha]]="",0,Amortización[[#This Row],[interés]]+Amortización[[#This Row],[principal]]+Amortización[[#This Row],[impuesto de propiedad]])</f>
        <v>1447.6377826743037</v>
      </c>
      <c r="H5" s="18">
        <f ca="1">IF(Amortización[[#This Row],[pago
fecha]]="",0,Amortización[[#This Row],[saldo de 
apertura]]-Amortización[[#This Row],[principal]])</f>
        <v>199518.37888331522</v>
      </c>
      <c r="I5" s="19">
        <f ca="1">IF(Amortización[[#This Row],[saldo de 
cierre]]&gt;0,LastRow-ROW(),0)</f>
        <v>358</v>
      </c>
    </row>
    <row r="6" spans="1:13" ht="15" customHeight="1" x14ac:dyDescent="0.25">
      <c r="A6" s="16">
        <f>ROWS($A$4:A6)</f>
        <v>3</v>
      </c>
      <c r="B6" s="17">
        <f ca="1">IF(ValuesEntered,IF(Amortización[[#This Row],[núm.]]&lt;=Duración_del_préstamo,IF(ROW()-ROW(Amortización[[#Headers],[pago
fecha]])=1,Inicio_del_préstamo,IF(H5&gt;0,EDATE(B5,1),"")),""),"")</f>
        <v>43383</v>
      </c>
      <c r="C6" s="18">
        <f ca="1">IF(ROW()-ROW(Amortización[[#Headers],[saldo de 
apertura]])=1,Importe_del_préstamo,IF(Amortización[[#This Row],[pago
fecha]]="",0,INDEX(Amortización[], ROW()-4,8)))</f>
        <v>199518.37888331522</v>
      </c>
      <c r="D6" s="18">
        <f ca="1">IF(ValuesEntered,IF(ROW()-ROW(Amortización[[#Headers],[interés]])=1,-IPMT(Tasa_de_interés/12,1,Duración_del_préstamo-ROWS($B$4:B6)+1,Amortización[[#This Row],[saldo de 
apertura]]),IFERROR(-IPMT(Tasa_de_interés/12,1,Amortización[[#This Row],[núm.
restante]],C7),0)),0)</f>
        <v>830.31692589988086</v>
      </c>
      <c r="E6" s="18">
        <f ca="1">IFERROR(IF(AND(ValuesEntered,Amortización[[#This Row],[pago
fecha]]&lt;&gt;""),-PPMT(Tasa_de_interés/12,1,Duración_del_préstamo-ROWS($B$4:B6)+1,Amortización[[#This Row],[saldo de 
apertura]]),""),0)</f>
        <v>242.31666734379792</v>
      </c>
      <c r="F6" s="18">
        <f ca="1">IF(Amortización[[#This Row],[pago
fecha]]="",0,Importe_del_impuesto_de_propiedad)</f>
        <v>375</v>
      </c>
      <c r="G6" s="18">
        <f ca="1">IF(Amortización[[#This Row],[pago
fecha]]="",0,Amortización[[#This Row],[interés]]+Amortización[[#This Row],[principal]]+Amortización[[#This Row],[impuesto de propiedad]])</f>
        <v>1447.6335932436787</v>
      </c>
      <c r="H6" s="18">
        <f ca="1">IF(Amortización[[#This Row],[pago
fecha]]="",0,Amortización[[#This Row],[saldo de 
apertura]]-Amortización[[#This Row],[principal]])</f>
        <v>199276.06221597141</v>
      </c>
      <c r="I6" s="19">
        <f ca="1">IF(Amortización[[#This Row],[saldo de 
cierre]]&gt;0,LastRow-ROW(),0)</f>
        <v>357</v>
      </c>
    </row>
    <row r="7" spans="1:13" ht="15" customHeight="1" x14ac:dyDescent="0.25">
      <c r="A7" s="16">
        <f>ROWS($A$4:A7)</f>
        <v>4</v>
      </c>
      <c r="B7" s="17">
        <f ca="1">IF(ValuesEntered,IF(Amortización[[#This Row],[núm.]]&lt;=Duración_del_préstamo,IF(ROW()-ROW(Amortización[[#Headers],[pago
fecha]])=1,Inicio_del_préstamo,IF(H6&gt;0,EDATE(B6,1),"")),""),"")</f>
        <v>43414</v>
      </c>
      <c r="C7" s="18">
        <f ca="1">IF(ROW()-ROW(Amortización[[#Headers],[saldo de 
apertura]])=1,Importe_del_préstamo,IF(Amortización[[#This Row],[pago
fecha]]="",0,INDEX(Amortización[], ROW()-4,8)))</f>
        <v>199276.06221597141</v>
      </c>
      <c r="D7" s="18">
        <f ca="1">IF(ValuesEntered,IF(ROW()-ROW(Amortización[[#Headers],[interés]])=1,-IPMT(Tasa_de_interés/12,1,Duración_del_préstamo-ROWS($B$4:B7)+1,Amortización[[#This Row],[saldo de 
apertura]]),IFERROR(-IPMT(Tasa_de_interés/12,1,Amortización[[#This Row],[núm.
restante]],C8),0)),0)</f>
        <v>829.30306623269598</v>
      </c>
      <c r="E7" s="18">
        <f ca="1">IFERROR(IF(AND(ValuesEntered,Amortización[[#This Row],[pago
fecha]]&lt;&gt;""),-PPMT(Tasa_de_interés/12,1,Duración_del_préstamo-ROWS($B$4:B7)+1,Amortización[[#This Row],[saldo de 
apertura]]),""),0)</f>
        <v>243.32632012439709</v>
      </c>
      <c r="F7" s="18">
        <f ca="1">IF(Amortización[[#This Row],[pago
fecha]]="",0,Importe_del_impuesto_de_propiedad)</f>
        <v>375</v>
      </c>
      <c r="G7" s="18">
        <f ca="1">IF(Amortización[[#This Row],[pago
fecha]]="",0,Amortización[[#This Row],[interés]]+Amortización[[#This Row],[principal]]+Amortización[[#This Row],[impuesto de propiedad]])</f>
        <v>1447.6293863570932</v>
      </c>
      <c r="H7" s="18">
        <f ca="1">IF(Amortización[[#This Row],[pago
fecha]]="",0,Amortización[[#This Row],[saldo de 
apertura]]-Amortización[[#This Row],[principal]])</f>
        <v>199032.73589584703</v>
      </c>
      <c r="I7" s="19">
        <f ca="1">IF(Amortización[[#This Row],[saldo de 
cierre]]&gt;0,LastRow-ROW(),0)</f>
        <v>356</v>
      </c>
    </row>
    <row r="8" spans="1:13" ht="15" customHeight="1" x14ac:dyDescent="0.25">
      <c r="A8" s="16">
        <f>ROWS($A$4:A8)</f>
        <v>5</v>
      </c>
      <c r="B8" s="17">
        <f ca="1">IF(ValuesEntered,IF(Amortización[[#This Row],[núm.]]&lt;=Duración_del_préstamo,IF(ROW()-ROW(Amortización[[#Headers],[pago
fecha]])=1,Inicio_del_préstamo,IF(H7&gt;0,EDATE(B7,1),"")),""),"")</f>
        <v>43444</v>
      </c>
      <c r="C8" s="18">
        <f ca="1">IF(ROW()-ROW(Amortización[[#Headers],[saldo de 
apertura]])=1,Importe_del_préstamo,IF(Amortización[[#This Row],[pago
fecha]]="",0,INDEX(Amortización[], ROW()-4,8)))</f>
        <v>199032.73589584703</v>
      </c>
      <c r="D8" s="18">
        <f ca="1">IF(ValuesEntered,IF(ROW()-ROW(Amortización[[#Headers],[interés]])=1,-IPMT(Tasa_de_interés/12,1,Duración_del_préstamo-ROWS($B$4:B8)+1,Amortización[[#This Row],[saldo de 
apertura]]),IFERROR(-IPMT(Tasa_de_interés/12,1,Amortización[[#This Row],[núm.
restante]],C9),0)),0)</f>
        <v>828.28498215023103</v>
      </c>
      <c r="E8" s="18">
        <f ca="1">IFERROR(IF(AND(ValuesEntered,Amortización[[#This Row],[pago
fecha]]&lt;&gt;""),-PPMT(Tasa_de_interés/12,1,Duración_del_préstamo-ROWS($B$4:B8)+1,Amortización[[#This Row],[saldo de 
apertura]]),""),0)</f>
        <v>244.3401797915821</v>
      </c>
      <c r="F8" s="18">
        <f ca="1">IF(Amortización[[#This Row],[pago
fecha]]="",0,Importe_del_impuesto_de_propiedad)</f>
        <v>375</v>
      </c>
      <c r="G8" s="18">
        <f ca="1">IF(Amortización[[#This Row],[pago
fecha]]="",0,Amortización[[#This Row],[interés]]+Amortización[[#This Row],[principal]]+Amortización[[#This Row],[impuesto de propiedad]])</f>
        <v>1447.6251619418131</v>
      </c>
      <c r="H8" s="18">
        <f ca="1">IF(Amortización[[#This Row],[pago
fecha]]="",0,Amortización[[#This Row],[saldo de 
apertura]]-Amortización[[#This Row],[principal]])</f>
        <v>198788.39571605544</v>
      </c>
      <c r="I8" s="19">
        <f ca="1">IF(Amortización[[#This Row],[saldo de 
cierre]]&gt;0,LastRow-ROW(),0)</f>
        <v>355</v>
      </c>
    </row>
    <row r="9" spans="1:13" ht="15" customHeight="1" x14ac:dyDescent="0.25">
      <c r="A9" s="16">
        <f>ROWS($A$4:A9)</f>
        <v>6</v>
      </c>
      <c r="B9" s="17">
        <f ca="1">IF(ValuesEntered,IF(Amortización[[#This Row],[núm.]]&lt;=Duración_del_préstamo,IF(ROW()-ROW(Amortización[[#Headers],[pago
fecha]])=1,Inicio_del_préstamo,IF(H8&gt;0,EDATE(B8,1),"")),""),"")</f>
        <v>43475</v>
      </c>
      <c r="C9" s="18">
        <f ca="1">IF(ROW()-ROW(Amortización[[#Headers],[saldo de 
apertura]])=1,Importe_del_préstamo,IF(Amortización[[#This Row],[pago
fecha]]="",0,INDEX(Amortización[], ROW()-4,8)))</f>
        <v>198788.39571605544</v>
      </c>
      <c r="D9" s="18">
        <f ca="1">IF(ValuesEntered,IF(ROW()-ROW(Amortización[[#Headers],[interés]])=1,-IPMT(Tasa_de_interés/12,1,Duración_del_préstamo-ROWS($B$4:B9)+1,Amortización[[#This Row],[saldo de 
apertura]]),IFERROR(-IPMT(Tasa_de_interés/12,1,Amortización[[#This Row],[núm.
restante]],C10),0)),0)</f>
        <v>827.26265605075582</v>
      </c>
      <c r="E9" s="18">
        <f ca="1">IFERROR(IF(AND(ValuesEntered,Amortización[[#This Row],[pago
fecha]]&lt;&gt;""),-PPMT(Tasa_de_interés/12,1,Duración_del_préstamo-ROWS($B$4:B9)+1,Amortización[[#This Row],[saldo de 
apertura]]),""),0)</f>
        <v>245.358263874047</v>
      </c>
      <c r="F9" s="18">
        <f ca="1">IF(Amortización[[#This Row],[pago
fecha]]="",0,Importe_del_impuesto_de_propiedad)</f>
        <v>375</v>
      </c>
      <c r="G9" s="18">
        <f ca="1">IF(Amortización[[#This Row],[pago
fecha]]="",0,Amortización[[#This Row],[interés]]+Amortización[[#This Row],[principal]]+Amortización[[#This Row],[impuesto de propiedad]])</f>
        <v>1447.6209199248028</v>
      </c>
      <c r="H9" s="18">
        <f ca="1">IF(Amortización[[#This Row],[pago
fecha]]="",0,Amortización[[#This Row],[saldo de 
apertura]]-Amortización[[#This Row],[principal]])</f>
        <v>198543.03745218139</v>
      </c>
      <c r="I9" s="19">
        <f ca="1">IF(Amortización[[#This Row],[saldo de 
cierre]]&gt;0,LastRow-ROW(),0)</f>
        <v>354</v>
      </c>
      <c r="M9" s="10"/>
    </row>
    <row r="10" spans="1:13" ht="15" customHeight="1" x14ac:dyDescent="0.25">
      <c r="A10" s="16">
        <f>ROWS($A$4:A10)</f>
        <v>7</v>
      </c>
      <c r="B10" s="17">
        <f ca="1">IF(ValuesEntered,IF(Amortización[[#This Row],[núm.]]&lt;=Duración_del_préstamo,IF(ROW()-ROW(Amortización[[#Headers],[pago
fecha]])=1,Inicio_del_préstamo,IF(H9&gt;0,EDATE(B9,1),"")),""),"")</f>
        <v>43506</v>
      </c>
      <c r="C10" s="18">
        <f ca="1">IF(ROW()-ROW(Amortización[[#Headers],[saldo de 
apertura]])=1,Importe_del_préstamo,IF(Amortización[[#This Row],[pago
fecha]]="",0,INDEX(Amortización[], ROW()-4,8)))</f>
        <v>198543.03745218139</v>
      </c>
      <c r="D10" s="18">
        <f ca="1">IF(ValuesEntered,IF(ROW()-ROW(Amortización[[#Headers],[interés]])=1,-IPMT(Tasa_de_interés/12,1,Duración_del_préstamo-ROWS($B$4:B10)+1,Amortización[[#This Row],[saldo de 
apertura]]),IFERROR(-IPMT(Tasa_de_interés/12,1,Amortización[[#This Row],[núm.
restante]],C11),0)),0)</f>
        <v>826.23607025919944</v>
      </c>
      <c r="E10" s="18">
        <f ca="1">IFERROR(IF(AND(ValuesEntered,Amortización[[#This Row],[pago
fecha]]&lt;&gt;""),-PPMT(Tasa_de_interés/12,1,Duración_del_préstamo-ROWS($B$4:B10)+1,Amortización[[#This Row],[saldo de 
apertura]]),""),0)</f>
        <v>246.38058997352215</v>
      </c>
      <c r="F10" s="18">
        <f ca="1">IF(Amortización[[#This Row],[pago
fecha]]="",0,Importe_del_impuesto_de_propiedad)</f>
        <v>375</v>
      </c>
      <c r="G10" s="18">
        <f ca="1">IF(Amortización[[#This Row],[pago
fecha]]="",0,Amortización[[#This Row],[interés]]+Amortización[[#This Row],[principal]]+Amortización[[#This Row],[impuesto de propiedad]])</f>
        <v>1447.6166602327216</v>
      </c>
      <c r="H10" s="18">
        <f ca="1">IF(Amortización[[#This Row],[pago
fecha]]="",0,Amortización[[#This Row],[saldo de 
apertura]]-Amortización[[#This Row],[principal]])</f>
        <v>198296.65686220786</v>
      </c>
      <c r="I10" s="19">
        <f ca="1">IF(Amortización[[#This Row],[saldo de 
cierre]]&gt;0,LastRow-ROW(),0)</f>
        <v>353</v>
      </c>
    </row>
    <row r="11" spans="1:13" ht="15" customHeight="1" x14ac:dyDescent="0.25">
      <c r="A11" s="16">
        <f>ROWS($A$4:A11)</f>
        <v>8</v>
      </c>
      <c r="B11" s="17">
        <f ca="1">IF(ValuesEntered,IF(Amortización[[#This Row],[núm.]]&lt;=Duración_del_préstamo,IF(ROW()-ROW(Amortización[[#Headers],[pago
fecha]])=1,Inicio_del_préstamo,IF(H10&gt;0,EDATE(B10,1),"")),""),"")</f>
        <v>43534</v>
      </c>
      <c r="C11" s="18">
        <f ca="1">IF(ROW()-ROW(Amortización[[#Headers],[saldo de 
apertura]])=1,Importe_del_préstamo,IF(Amortización[[#This Row],[pago
fecha]]="",0,INDEX(Amortización[], ROW()-4,8)))</f>
        <v>198296.65686220786</v>
      </c>
      <c r="D11" s="18">
        <f ca="1">IF(ValuesEntered,IF(ROW()-ROW(Amortización[[#Headers],[interés]])=1,-IPMT(Tasa_de_interés/12,1,Duración_del_préstamo-ROWS($B$4:B11)+1,Amortización[[#This Row],[saldo de 
apertura]]),IFERROR(-IPMT(Tasa_de_interés/12,1,Amortización[[#This Row],[núm.
restante]],C12),0)),0)</f>
        <v>825.20520702684496</v>
      </c>
      <c r="E11" s="18">
        <f ca="1">IFERROR(IF(AND(ValuesEntered,Amortización[[#This Row],[pago
fecha]]&lt;&gt;""),-PPMT(Tasa_de_interés/12,1,Duración_del_préstamo-ROWS($B$4:B11)+1,Amortización[[#This Row],[saldo de 
apertura]]),""),0)</f>
        <v>247.40717576507853</v>
      </c>
      <c r="F11" s="18">
        <f ca="1">IF(Amortización[[#This Row],[pago
fecha]]="",0,Importe_del_impuesto_de_propiedad)</f>
        <v>375</v>
      </c>
      <c r="G11" s="18">
        <f ca="1">IF(Amortización[[#This Row],[pago
fecha]]="",0,Amortización[[#This Row],[interés]]+Amortización[[#This Row],[principal]]+Amortización[[#This Row],[impuesto de propiedad]])</f>
        <v>1447.6123827919234</v>
      </c>
      <c r="H11" s="18">
        <f ca="1">IF(Amortización[[#This Row],[pago
fecha]]="",0,Amortización[[#This Row],[saldo de 
apertura]]-Amortización[[#This Row],[principal]])</f>
        <v>198049.24968644278</v>
      </c>
      <c r="I11" s="19">
        <f ca="1">IF(Amortización[[#This Row],[saldo de 
cierre]]&gt;0,LastRow-ROW(),0)</f>
        <v>352</v>
      </c>
    </row>
    <row r="12" spans="1:13" ht="15" customHeight="1" x14ac:dyDescent="0.25">
      <c r="A12" s="16">
        <f>ROWS($A$4:A12)</f>
        <v>9</v>
      </c>
      <c r="B12" s="17">
        <f ca="1">IF(ValuesEntered,IF(Amortización[[#This Row],[núm.]]&lt;=Duración_del_préstamo,IF(ROW()-ROW(Amortización[[#Headers],[pago
fecha]])=1,Inicio_del_préstamo,IF(H11&gt;0,EDATE(B11,1),"")),""),"")</f>
        <v>43565</v>
      </c>
      <c r="C12" s="18">
        <f ca="1">IF(ROW()-ROW(Amortización[[#Headers],[saldo de 
apertura]])=1,Importe_del_préstamo,IF(Amortización[[#This Row],[pago
fecha]]="",0,INDEX(Amortización[], ROW()-4,8)))</f>
        <v>198049.24968644278</v>
      </c>
      <c r="D12" s="18">
        <f ca="1">IF(ValuesEntered,IF(ROW()-ROW(Amortización[[#Headers],[interés]])=1,-IPMT(Tasa_de_interés/12,1,Duración_del_préstamo-ROWS($B$4:B12)+1,Amortización[[#This Row],[saldo de 
apertura]]),IFERROR(-IPMT(Tasa_de_interés/12,1,Amortización[[#This Row],[núm.
restante]],C13),0)),0)</f>
        <v>824.17004853102219</v>
      </c>
      <c r="E12" s="18">
        <f ca="1">IFERROR(IF(AND(ValuesEntered,Amortización[[#This Row],[pago
fecha]]&lt;&gt;""),-PPMT(Tasa_de_interés/12,1,Duración_del_préstamo-ROWS($B$4:B12)+1,Amortización[[#This Row],[saldo de 
apertura]]),""),0)</f>
        <v>248.43803899743304</v>
      </c>
      <c r="F12" s="18">
        <f ca="1">IF(Amortización[[#This Row],[pago
fecha]]="",0,Importe_del_impuesto_de_propiedad)</f>
        <v>375</v>
      </c>
      <c r="G12" s="18">
        <f ca="1">IF(Amortización[[#This Row],[pago
fecha]]="",0,Amortización[[#This Row],[interés]]+Amortización[[#This Row],[principal]]+Amortización[[#This Row],[impuesto de propiedad]])</f>
        <v>1447.6080875284551</v>
      </c>
      <c r="H12" s="18">
        <f ca="1">IF(Amortización[[#This Row],[pago
fecha]]="",0,Amortización[[#This Row],[saldo de 
apertura]]-Amortización[[#This Row],[principal]])</f>
        <v>197800.81164744534</v>
      </c>
      <c r="I12" s="19">
        <f ca="1">IF(Amortización[[#This Row],[saldo de 
cierre]]&gt;0,LastRow-ROW(),0)</f>
        <v>351</v>
      </c>
    </row>
    <row r="13" spans="1:13" ht="15" customHeight="1" x14ac:dyDescent="0.25">
      <c r="A13" s="16">
        <f>ROWS($A$4:A13)</f>
        <v>10</v>
      </c>
      <c r="B13" s="17">
        <f ca="1">IF(ValuesEntered,IF(Amortización[[#This Row],[núm.]]&lt;=Duración_del_préstamo,IF(ROW()-ROW(Amortización[[#Headers],[pago
fecha]])=1,Inicio_del_préstamo,IF(H12&gt;0,EDATE(B12,1),"")),""),"")</f>
        <v>43595</v>
      </c>
      <c r="C13" s="18">
        <f ca="1">IF(ROW()-ROW(Amortización[[#Headers],[saldo de 
apertura]])=1,Importe_del_préstamo,IF(Amortización[[#This Row],[pago
fecha]]="",0,INDEX(Amortización[], ROW()-4,8)))</f>
        <v>197800.81164744534</v>
      </c>
      <c r="D13" s="18">
        <f ca="1">IF(ValuesEntered,IF(ROW()-ROW(Amortización[[#Headers],[interés]])=1,-IPMT(Tasa_de_interés/12,1,Duración_del_préstamo-ROWS($B$4:B13)+1,Amortización[[#This Row],[saldo de 
apertura]]),IFERROR(-IPMT(Tasa_de_interés/12,1,Amortización[[#This Row],[núm.
restante]],C14),0)),0)</f>
        <v>823.13057687480034</v>
      </c>
      <c r="E13" s="18">
        <f ca="1">IFERROR(IF(AND(ValuesEntered,Amortización[[#This Row],[pago
fecha]]&lt;&gt;""),-PPMT(Tasa_de_interés/12,1,Duración_del_préstamo-ROWS($B$4:B13)+1,Amortización[[#This Row],[saldo de 
apertura]]),""),0)</f>
        <v>249.47319749325564</v>
      </c>
      <c r="F13" s="18">
        <f ca="1">IF(Amortización[[#This Row],[pago
fecha]]="",0,Importe_del_impuesto_de_propiedad)</f>
        <v>375</v>
      </c>
      <c r="G13" s="18">
        <f ca="1">IF(Amortización[[#This Row],[pago
fecha]]="",0,Amortización[[#This Row],[interés]]+Amortización[[#This Row],[principal]]+Amortización[[#This Row],[impuesto de propiedad]])</f>
        <v>1447.6037743680561</v>
      </c>
      <c r="H13" s="18">
        <f ca="1">IF(Amortización[[#This Row],[pago
fecha]]="",0,Amortización[[#This Row],[saldo de 
apertura]]-Amortización[[#This Row],[principal]])</f>
        <v>197551.33844995208</v>
      </c>
      <c r="I13" s="19">
        <f ca="1">IF(Amortización[[#This Row],[saldo de 
cierre]]&gt;0,LastRow-ROW(),0)</f>
        <v>350</v>
      </c>
    </row>
    <row r="14" spans="1:13" ht="15" customHeight="1" x14ac:dyDescent="0.25">
      <c r="A14" s="16">
        <f>ROWS($A$4:A14)</f>
        <v>11</v>
      </c>
      <c r="B14" s="17">
        <f ca="1">IF(ValuesEntered,IF(Amortización[[#This Row],[núm.]]&lt;=Duración_del_préstamo,IF(ROW()-ROW(Amortización[[#Headers],[pago
fecha]])=1,Inicio_del_préstamo,IF(H13&gt;0,EDATE(B13,1),"")),""),"")</f>
        <v>43626</v>
      </c>
      <c r="C14" s="18">
        <f ca="1">IF(ROW()-ROW(Amortización[[#Headers],[saldo de 
apertura]])=1,Importe_del_préstamo,IF(Amortización[[#This Row],[pago
fecha]]="",0,INDEX(Amortización[], ROW()-4,8)))</f>
        <v>197551.33844995208</v>
      </c>
      <c r="D14" s="18">
        <f ca="1">IF(ValuesEntered,IF(ROW()-ROW(Amortización[[#Headers],[interés]])=1,-IPMT(Tasa_de_interés/12,1,Duración_del_préstamo-ROWS($B$4:B14)+1,Amortización[[#This Row],[saldo de 
apertura]]),IFERROR(-IPMT(Tasa_de_interés/12,1,Amortización[[#This Row],[núm.
restante]],C15),0)),0)</f>
        <v>822.08677408667756</v>
      </c>
      <c r="E14" s="18">
        <f ca="1">IFERROR(IF(AND(ValuesEntered,Amortización[[#This Row],[pago
fecha]]&lt;&gt;""),-PPMT(Tasa_de_interés/12,1,Duración_del_préstamo-ROWS($B$4:B14)+1,Amortización[[#This Row],[saldo de 
apertura]]),""),0)</f>
        <v>250.51266914947749</v>
      </c>
      <c r="F14" s="18">
        <f ca="1">IF(Amortización[[#This Row],[pago
fecha]]="",0,Importe_del_impuesto_de_propiedad)</f>
        <v>375</v>
      </c>
      <c r="G14" s="18">
        <f ca="1">IF(Amortización[[#This Row],[pago
fecha]]="",0,Amortización[[#This Row],[interés]]+Amortización[[#This Row],[principal]]+Amortización[[#This Row],[impuesto de propiedad]])</f>
        <v>1447.5994432361551</v>
      </c>
      <c r="H14" s="18">
        <f ca="1">IF(Amortización[[#This Row],[pago
fecha]]="",0,Amortización[[#This Row],[saldo de 
apertura]]-Amortización[[#This Row],[principal]])</f>
        <v>197300.82578080261</v>
      </c>
      <c r="I14" s="19">
        <f ca="1">IF(Amortización[[#This Row],[saldo de 
cierre]]&gt;0,LastRow-ROW(),0)</f>
        <v>349</v>
      </c>
    </row>
    <row r="15" spans="1:13" ht="15" customHeight="1" x14ac:dyDescent="0.25">
      <c r="A15" s="16">
        <f>ROWS($A$4:A15)</f>
        <v>12</v>
      </c>
      <c r="B15" s="17">
        <f ca="1">IF(ValuesEntered,IF(Amortización[[#This Row],[núm.]]&lt;=Duración_del_préstamo,IF(ROW()-ROW(Amortización[[#Headers],[pago
fecha]])=1,Inicio_del_préstamo,IF(H14&gt;0,EDATE(B14,1),"")),""),"")</f>
        <v>43656</v>
      </c>
      <c r="C15" s="18">
        <f ca="1">IF(ROW()-ROW(Amortización[[#Headers],[saldo de 
apertura]])=1,Importe_del_préstamo,IF(Amortización[[#This Row],[pago
fecha]]="",0,INDEX(Amortización[], ROW()-4,8)))</f>
        <v>197300.82578080261</v>
      </c>
      <c r="D15" s="18">
        <f ca="1">IF(ValuesEntered,IF(ROW()-ROW(Amortización[[#Headers],[interés]])=1,-IPMT(Tasa_de_interés/12,1,Duración_del_préstamo-ROWS($B$4:B15)+1,Amortización[[#This Row],[saldo de 
apertura]]),IFERROR(-IPMT(Tasa_de_interés/12,1,Amortización[[#This Row],[núm.
restante]],C16),0)),0)</f>
        <v>821.03862212027093</v>
      </c>
      <c r="E15" s="18">
        <f ca="1">IFERROR(IF(AND(ValuesEntered,Amortización[[#This Row],[pago
fecha]]&lt;&gt;""),-PPMT(Tasa_de_interés/12,1,Duración_del_préstamo-ROWS($B$4:B15)+1,Amortización[[#This Row],[saldo de 
apertura]]),""),0)</f>
        <v>251.55647193760035</v>
      </c>
      <c r="F15" s="18">
        <f ca="1">IF(Amortización[[#This Row],[pago
fecha]]="",0,Importe_del_impuesto_de_propiedad)</f>
        <v>375</v>
      </c>
      <c r="G15" s="18">
        <f ca="1">IF(Amortización[[#This Row],[pago
fecha]]="",0,Amortización[[#This Row],[interés]]+Amortización[[#This Row],[principal]]+Amortización[[#This Row],[impuesto de propiedad]])</f>
        <v>1447.5950940578714</v>
      </c>
      <c r="H15" s="18">
        <f ca="1">IF(Amortización[[#This Row],[pago
fecha]]="",0,Amortización[[#This Row],[saldo de 
apertura]]-Amortización[[#This Row],[principal]])</f>
        <v>197049.26930886501</v>
      </c>
      <c r="I15" s="19">
        <f ca="1">IF(Amortización[[#This Row],[saldo de 
cierre]]&gt;0,LastRow-ROW(),0)</f>
        <v>348</v>
      </c>
    </row>
    <row r="16" spans="1:13" ht="15" customHeight="1" x14ac:dyDescent="0.25">
      <c r="A16" s="16">
        <f>ROWS($A$4:A16)</f>
        <v>13</v>
      </c>
      <c r="B16" s="17">
        <f ca="1">IF(ValuesEntered,IF(Amortización[[#This Row],[núm.]]&lt;=Duración_del_préstamo,IF(ROW()-ROW(Amortización[[#Headers],[pago
fecha]])=1,Inicio_del_préstamo,IF(H15&gt;0,EDATE(B15,1),"")),""),"")</f>
        <v>43687</v>
      </c>
      <c r="C16" s="18">
        <f ca="1">IF(ROW()-ROW(Amortización[[#Headers],[saldo de 
apertura]])=1,Importe_del_préstamo,IF(Amortización[[#This Row],[pago
fecha]]="",0,INDEX(Amortización[], ROW()-4,8)))</f>
        <v>197049.26930886501</v>
      </c>
      <c r="D16" s="18">
        <f ca="1">IF(ValuesEntered,IF(ROW()-ROW(Amortización[[#Headers],[interés]])=1,-IPMT(Tasa_de_interés/12,1,Duración_del_préstamo-ROWS($B$4:B16)+1,Amortización[[#This Row],[saldo de 
apertura]]),IFERROR(-IPMT(Tasa_de_interés/12,1,Amortización[[#This Row],[núm.
restante]],C17),0)),0)</f>
        <v>819.98610285400412</v>
      </c>
      <c r="E16" s="18">
        <f ca="1">IFERROR(IF(AND(ValuesEntered,Amortización[[#This Row],[pago
fecha]]&lt;&gt;""),-PPMT(Tasa_de_interés/12,1,Duración_del_préstamo-ROWS($B$4:B16)+1,Amortización[[#This Row],[saldo de 
apertura]]),""),0)</f>
        <v>252.60462390400698</v>
      </c>
      <c r="F16" s="18">
        <f ca="1">IF(Amortización[[#This Row],[pago
fecha]]="",0,Importe_del_impuesto_de_propiedad)</f>
        <v>375</v>
      </c>
      <c r="G16" s="18">
        <f ca="1">IF(Amortización[[#This Row],[pago
fecha]]="",0,Amortización[[#This Row],[interés]]+Amortización[[#This Row],[principal]]+Amortización[[#This Row],[impuesto de propiedad]])</f>
        <v>1447.590726758011</v>
      </c>
      <c r="H16" s="18">
        <f ca="1">IF(Amortización[[#This Row],[pago
fecha]]="",0,Amortización[[#This Row],[saldo de 
apertura]]-Amortización[[#This Row],[principal]])</f>
        <v>196796.664684961</v>
      </c>
      <c r="I16" s="19">
        <f ca="1">IF(Amortización[[#This Row],[saldo de 
cierre]]&gt;0,LastRow-ROW(),0)</f>
        <v>347</v>
      </c>
    </row>
    <row r="17" spans="1:9" ht="15" customHeight="1" x14ac:dyDescent="0.25">
      <c r="A17" s="16">
        <f>ROWS($A$4:A17)</f>
        <v>14</v>
      </c>
      <c r="B17" s="17">
        <f ca="1">IF(ValuesEntered,IF(Amortización[[#This Row],[núm.]]&lt;=Duración_del_préstamo,IF(ROW()-ROW(Amortización[[#Headers],[pago
fecha]])=1,Inicio_del_préstamo,IF(H16&gt;0,EDATE(B16,1),"")),""),"")</f>
        <v>43718</v>
      </c>
      <c r="C17" s="18">
        <f ca="1">IF(ROW()-ROW(Amortización[[#Headers],[saldo de 
apertura]])=1,Importe_del_préstamo,IF(Amortización[[#This Row],[pago
fecha]]="",0,INDEX(Amortización[], ROW()-4,8)))</f>
        <v>196796.664684961</v>
      </c>
      <c r="D17" s="18">
        <f ca="1">IF(ValuesEntered,IF(ROW()-ROW(Amortización[[#Headers],[interés]])=1,-IPMT(Tasa_de_interés/12,1,Duración_del_préstamo-ROWS($B$4:B17)+1,Amortización[[#This Row],[saldo de 
apertura]]),IFERROR(-IPMT(Tasa_de_interés/12,1,Amortización[[#This Row],[núm.
restante]],C18),0)),0)</f>
        <v>818.92919809079467</v>
      </c>
      <c r="E17" s="18">
        <f ca="1">IFERROR(IF(AND(ValuesEntered,Amortización[[#This Row],[pago
fecha]]&lt;&gt;""),-PPMT(Tasa_de_interés/12,1,Duración_del_préstamo-ROWS($B$4:B17)+1,Amortización[[#This Row],[saldo de 
apertura]]),""),0)</f>
        <v>253.65714317027371</v>
      </c>
      <c r="F17" s="18">
        <f ca="1">IF(Amortización[[#This Row],[pago
fecha]]="",0,Importe_del_impuesto_de_propiedad)</f>
        <v>375</v>
      </c>
      <c r="G17" s="18">
        <f ca="1">IF(Amortización[[#This Row],[pago
fecha]]="",0,Amortización[[#This Row],[interés]]+Amortización[[#This Row],[principal]]+Amortización[[#This Row],[impuesto de propiedad]])</f>
        <v>1447.5863412610684</v>
      </c>
      <c r="H17" s="18">
        <f ca="1">IF(Amortización[[#This Row],[pago
fecha]]="",0,Amortización[[#This Row],[saldo de 
apertura]]-Amortización[[#This Row],[principal]])</f>
        <v>196543.00754179072</v>
      </c>
      <c r="I17" s="19">
        <f ca="1">IF(Amortización[[#This Row],[saldo de 
cierre]]&gt;0,LastRow-ROW(),0)</f>
        <v>346</v>
      </c>
    </row>
    <row r="18" spans="1:9" ht="15" customHeight="1" x14ac:dyDescent="0.25">
      <c r="A18" s="16">
        <f>ROWS($A$4:A18)</f>
        <v>15</v>
      </c>
      <c r="B18" s="17">
        <f ca="1">IF(ValuesEntered,IF(Amortización[[#This Row],[núm.]]&lt;=Duración_del_préstamo,IF(ROW()-ROW(Amortización[[#Headers],[pago
fecha]])=1,Inicio_del_préstamo,IF(H17&gt;0,EDATE(B17,1),"")),""),"")</f>
        <v>43748</v>
      </c>
      <c r="C18" s="18">
        <f ca="1">IF(ROW()-ROW(Amortización[[#Headers],[saldo de 
apertura]])=1,Importe_del_préstamo,IF(Amortización[[#This Row],[pago
fecha]]="",0,INDEX(Amortización[], ROW()-4,8)))</f>
        <v>196543.00754179072</v>
      </c>
      <c r="D18" s="18">
        <f ca="1">IF(ValuesEntered,IF(ROW()-ROW(Amortización[[#Headers],[interés]])=1,-IPMT(Tasa_de_interés/12,1,Duración_del_préstamo-ROWS($B$4:B18)+1,Amortización[[#This Row],[saldo de 
apertura]]),IFERROR(-IPMT(Tasa_de_interés/12,1,Amortización[[#This Row],[núm.
restante]],C19),0)),0)</f>
        <v>817.86788955773841</v>
      </c>
      <c r="E18" s="18">
        <f ca="1">IFERROR(IF(AND(ValuesEntered,Amortización[[#This Row],[pago
fecha]]&lt;&gt;""),-PPMT(Tasa_de_interés/12,1,Duración_del_préstamo-ROWS($B$4:B18)+1,Amortización[[#This Row],[saldo de 
apertura]]),""),0)</f>
        <v>254.71404793348313</v>
      </c>
      <c r="F18" s="18">
        <f ca="1">IF(Amortización[[#This Row],[pago
fecha]]="",0,Importe_del_impuesto_de_propiedad)</f>
        <v>375</v>
      </c>
      <c r="G18" s="18">
        <f ca="1">IF(Amortización[[#This Row],[pago
fecha]]="",0,Amortización[[#This Row],[interés]]+Amortización[[#This Row],[principal]]+Amortización[[#This Row],[impuesto de propiedad]])</f>
        <v>1447.5819374912217</v>
      </c>
      <c r="H18" s="18">
        <f ca="1">IF(Amortización[[#This Row],[pago
fecha]]="",0,Amortización[[#This Row],[saldo de 
apertura]]-Amortización[[#This Row],[principal]])</f>
        <v>196288.29349385723</v>
      </c>
      <c r="I18" s="19">
        <f ca="1">IF(Amortización[[#This Row],[saldo de 
cierre]]&gt;0,LastRow-ROW(),0)</f>
        <v>345</v>
      </c>
    </row>
    <row r="19" spans="1:9" ht="15" customHeight="1" x14ac:dyDescent="0.25">
      <c r="A19" s="16">
        <f>ROWS($A$4:A19)</f>
        <v>16</v>
      </c>
      <c r="B19" s="17">
        <f ca="1">IF(ValuesEntered,IF(Amortización[[#This Row],[núm.]]&lt;=Duración_del_préstamo,IF(ROW()-ROW(Amortización[[#Headers],[pago
fecha]])=1,Inicio_del_préstamo,IF(H18&gt;0,EDATE(B18,1),"")),""),"")</f>
        <v>43779</v>
      </c>
      <c r="C19" s="18">
        <f ca="1">IF(ROW()-ROW(Amortización[[#Headers],[saldo de 
apertura]])=1,Importe_del_préstamo,IF(Amortización[[#This Row],[pago
fecha]]="",0,INDEX(Amortización[], ROW()-4,8)))</f>
        <v>196288.29349385723</v>
      </c>
      <c r="D19" s="18">
        <f ca="1">IF(ValuesEntered,IF(ROW()-ROW(Amortización[[#Headers],[interés]])=1,-IPMT(Tasa_de_interés/12,1,Duración_del_préstamo-ROWS($B$4:B19)+1,Amortización[[#This Row],[saldo de 
apertura]]),IFERROR(-IPMT(Tasa_de_interés/12,1,Amortización[[#This Row],[núm.
restante]],C20),0)),0)</f>
        <v>816.80215890579461</v>
      </c>
      <c r="E19" s="18">
        <f ca="1">IFERROR(IF(AND(ValuesEntered,Amortización[[#This Row],[pago
fecha]]&lt;&gt;""),-PPMT(Tasa_de_interés/12,1,Duración_del_préstamo-ROWS($B$4:B19)+1,Amortización[[#This Row],[saldo de 
apertura]]),""),0)</f>
        <v>255.77535646653936</v>
      </c>
      <c r="F19" s="18">
        <f ca="1">IF(Amortización[[#This Row],[pago
fecha]]="",0,Importe_del_impuesto_de_propiedad)</f>
        <v>375</v>
      </c>
      <c r="G19" s="18">
        <f ca="1">IF(Amortización[[#This Row],[pago
fecha]]="",0,Amortización[[#This Row],[interés]]+Amortización[[#This Row],[principal]]+Amortización[[#This Row],[impuesto de propiedad]])</f>
        <v>1447.5775153723339</v>
      </c>
      <c r="H19" s="18">
        <f ca="1">IF(Amortización[[#This Row],[pago
fecha]]="",0,Amortización[[#This Row],[saldo de 
apertura]]-Amortización[[#This Row],[principal]])</f>
        <v>196032.5181373907</v>
      </c>
      <c r="I19" s="19">
        <f ca="1">IF(Amortización[[#This Row],[saldo de 
cierre]]&gt;0,LastRow-ROW(),0)</f>
        <v>344</v>
      </c>
    </row>
    <row r="20" spans="1:9" ht="15" customHeight="1" x14ac:dyDescent="0.25">
      <c r="A20" s="16">
        <f>ROWS($A$4:A20)</f>
        <v>17</v>
      </c>
      <c r="B20" s="17">
        <f ca="1">IF(ValuesEntered,IF(Amortización[[#This Row],[núm.]]&lt;=Duración_del_préstamo,IF(ROW()-ROW(Amortización[[#Headers],[pago
fecha]])=1,Inicio_del_préstamo,IF(H19&gt;0,EDATE(B19,1),"")),""),"")</f>
        <v>43809</v>
      </c>
      <c r="C20" s="18">
        <f ca="1">IF(ROW()-ROW(Amortización[[#Headers],[saldo de 
apertura]])=1,Importe_del_préstamo,IF(Amortización[[#This Row],[pago
fecha]]="",0,INDEX(Amortización[], ROW()-4,8)))</f>
        <v>196032.5181373907</v>
      </c>
      <c r="D20" s="18">
        <f ca="1">IF(ValuesEntered,IF(ROW()-ROW(Amortización[[#Headers],[interés]])=1,-IPMT(Tasa_de_interés/12,1,Duración_del_préstamo-ROWS($B$4:B20)+1,Amortización[[#This Row],[saldo de 
apertura]]),IFERROR(-IPMT(Tasa_de_interés/12,1,Amortización[[#This Row],[núm.
restante]],C21),0)),0)</f>
        <v>815.73198770946749</v>
      </c>
      <c r="E20" s="18">
        <f ca="1">IFERROR(IF(AND(ValuesEntered,Amortización[[#This Row],[pago
fecha]]&lt;&gt;""),-PPMT(Tasa_de_interés/12,1,Duración_del_préstamo-ROWS($B$4:B20)+1,Amortización[[#This Row],[saldo de 
apertura]]),""),0)</f>
        <v>256.8410871184833</v>
      </c>
      <c r="F20" s="18">
        <f ca="1">IF(Amortización[[#This Row],[pago
fecha]]="",0,Importe_del_impuesto_de_propiedad)</f>
        <v>375</v>
      </c>
      <c r="G20" s="18">
        <f ca="1">IF(Amortización[[#This Row],[pago
fecha]]="",0,Amortización[[#This Row],[interés]]+Amortización[[#This Row],[principal]]+Amortización[[#This Row],[impuesto de propiedad]])</f>
        <v>1447.5730748279507</v>
      </c>
      <c r="H20" s="18">
        <f ca="1">IF(Amortización[[#This Row],[pago
fecha]]="",0,Amortización[[#This Row],[saldo de 
apertura]]-Amortización[[#This Row],[principal]])</f>
        <v>195775.67705027221</v>
      </c>
      <c r="I20" s="19">
        <f ca="1">IF(Amortización[[#This Row],[saldo de 
cierre]]&gt;0,LastRow-ROW(),0)</f>
        <v>343</v>
      </c>
    </row>
    <row r="21" spans="1:9" ht="15" customHeight="1" x14ac:dyDescent="0.25">
      <c r="A21" s="16">
        <f>ROWS($A$4:A21)</f>
        <v>18</v>
      </c>
      <c r="B21" s="17">
        <f ca="1">IF(ValuesEntered,IF(Amortización[[#This Row],[núm.]]&lt;=Duración_del_préstamo,IF(ROW()-ROW(Amortización[[#Headers],[pago
fecha]])=1,Inicio_del_préstamo,IF(H20&gt;0,EDATE(B20,1),"")),""),"")</f>
        <v>43840</v>
      </c>
      <c r="C21" s="18">
        <f ca="1">IF(ROW()-ROW(Amortización[[#Headers],[saldo de 
apertura]])=1,Importe_del_préstamo,IF(Amortización[[#This Row],[pago
fecha]]="",0,INDEX(Amortización[], ROW()-4,8)))</f>
        <v>195775.67705027221</v>
      </c>
      <c r="D21" s="18">
        <f ca="1">IF(ValuesEntered,IF(ROW()-ROW(Amortización[[#Headers],[interés]])=1,-IPMT(Tasa_de_interés/12,1,Duración_del_préstamo-ROWS($B$4:B21)+1,Amortización[[#This Row],[saldo de 
apertura]]),IFERROR(-IPMT(Tasa_de_interés/12,1,Amortización[[#This Row],[núm.
restante]],C22),0)),0)</f>
        <v>814.65735746648909</v>
      </c>
      <c r="E21" s="18">
        <f ca="1">IFERROR(IF(AND(ValuesEntered,Amortización[[#This Row],[pago
fecha]]&lt;&gt;""),-PPMT(Tasa_de_interés/12,1,Duración_del_préstamo-ROWS($B$4:B21)+1,Amortización[[#This Row],[saldo de 
apertura]]),""),0)</f>
        <v>257.91125831481031</v>
      </c>
      <c r="F21" s="18">
        <f ca="1">IF(Amortización[[#This Row],[pago
fecha]]="",0,Importe_del_impuesto_de_propiedad)</f>
        <v>375</v>
      </c>
      <c r="G21" s="18">
        <f ca="1">IF(Amortización[[#This Row],[pago
fecha]]="",0,Amortización[[#This Row],[interés]]+Amortización[[#This Row],[principal]]+Amortización[[#This Row],[impuesto de propiedad]])</f>
        <v>1447.5686157812993</v>
      </c>
      <c r="H21" s="18">
        <f ca="1">IF(Amortización[[#This Row],[pago
fecha]]="",0,Amortización[[#This Row],[saldo de 
apertura]]-Amortización[[#This Row],[principal]])</f>
        <v>195517.76579195738</v>
      </c>
      <c r="I21" s="19">
        <f ca="1">IF(Amortización[[#This Row],[saldo de 
cierre]]&gt;0,LastRow-ROW(),0)</f>
        <v>342</v>
      </c>
    </row>
    <row r="22" spans="1:9" ht="15" customHeight="1" x14ac:dyDescent="0.25">
      <c r="A22" s="16">
        <f>ROWS($A$4:A22)</f>
        <v>19</v>
      </c>
      <c r="B22" s="17">
        <f ca="1">IF(ValuesEntered,IF(Amortización[[#This Row],[núm.]]&lt;=Duración_del_préstamo,IF(ROW()-ROW(Amortización[[#Headers],[pago
fecha]])=1,Inicio_del_préstamo,IF(H21&gt;0,EDATE(B21,1),"")),""),"")</f>
        <v>43871</v>
      </c>
      <c r="C22" s="18">
        <f ca="1">IF(ROW()-ROW(Amortización[[#Headers],[saldo de 
apertura]])=1,Importe_del_préstamo,IF(Amortización[[#This Row],[pago
fecha]]="",0,INDEX(Amortización[], ROW()-4,8)))</f>
        <v>195517.76579195738</v>
      </c>
      <c r="D22" s="18">
        <f ca="1">IF(ValuesEntered,IF(ROW()-ROW(Amortización[[#Headers],[interés]])=1,-IPMT(Tasa_de_interés/12,1,Duración_del_préstamo-ROWS($B$4:B22)+1,Amortización[[#This Row],[saldo de 
apertura]]),IFERROR(-IPMT(Tasa_de_interés/12,1,Amortización[[#This Row],[núm.
restante]],C23),0)),0)</f>
        <v>813.57824959749826</v>
      </c>
      <c r="E22" s="18">
        <f ca="1">IFERROR(IF(AND(ValuesEntered,Amortización[[#This Row],[pago
fecha]]&lt;&gt;""),-PPMT(Tasa_de_interés/12,1,Duración_del_préstamo-ROWS($B$4:B22)+1,Amortización[[#This Row],[saldo de 
apertura]]),""),0)</f>
        <v>258.98588855778866</v>
      </c>
      <c r="F22" s="18">
        <f ca="1">IF(Amortización[[#This Row],[pago
fecha]]="",0,Importe_del_impuesto_de_propiedad)</f>
        <v>375</v>
      </c>
      <c r="G22" s="18">
        <f ca="1">IF(Amortización[[#This Row],[pago
fecha]]="",0,Amortización[[#This Row],[interés]]+Amortización[[#This Row],[principal]]+Amortización[[#This Row],[impuesto de propiedad]])</f>
        <v>1447.5641381552869</v>
      </c>
      <c r="H22" s="18">
        <f ca="1">IF(Amortización[[#This Row],[pago
fecha]]="",0,Amortización[[#This Row],[saldo de 
apertura]]-Amortización[[#This Row],[principal]])</f>
        <v>195258.77990339958</v>
      </c>
      <c r="I22" s="19">
        <f ca="1">IF(Amortización[[#This Row],[saldo de 
cierre]]&gt;0,LastRow-ROW(),0)</f>
        <v>341</v>
      </c>
    </row>
    <row r="23" spans="1:9" ht="15" customHeight="1" x14ac:dyDescent="0.25">
      <c r="A23" s="16">
        <f>ROWS($A$4:A23)</f>
        <v>20</v>
      </c>
      <c r="B23" s="17">
        <f ca="1">IF(ValuesEntered,IF(Amortización[[#This Row],[núm.]]&lt;=Duración_del_préstamo,IF(ROW()-ROW(Amortización[[#Headers],[pago
fecha]])=1,Inicio_del_préstamo,IF(H22&gt;0,EDATE(B22,1),"")),""),"")</f>
        <v>43900</v>
      </c>
      <c r="C23" s="18">
        <f ca="1">IF(ROW()-ROW(Amortización[[#Headers],[saldo de 
apertura]])=1,Importe_del_préstamo,IF(Amortización[[#This Row],[pago
fecha]]="",0,INDEX(Amortización[], ROW()-4,8)))</f>
        <v>195258.77990339958</v>
      </c>
      <c r="D23" s="18">
        <f ca="1">IF(ValuesEntered,IF(ROW()-ROW(Amortización[[#Headers],[interés]])=1,-IPMT(Tasa_de_interés/12,1,Duración_del_préstamo-ROWS($B$4:B23)+1,Amortización[[#This Row],[saldo de 
apertura]]),IFERROR(-IPMT(Tasa_de_interés/12,1,Amortización[[#This Row],[núm.
restante]],C24),0)),0)</f>
        <v>812.49464544572004</v>
      </c>
      <c r="E23" s="18">
        <f ca="1">IFERROR(IF(AND(ValuesEntered,Amortización[[#This Row],[pago
fecha]]&lt;&gt;""),-PPMT(Tasa_de_interés/12,1,Duración_del_préstamo-ROWS($B$4:B23)+1,Amortización[[#This Row],[saldo de 
apertura]]),""),0)</f>
        <v>260.06499642677937</v>
      </c>
      <c r="F23" s="18">
        <f ca="1">IF(Amortización[[#This Row],[pago
fecha]]="",0,Importe_del_impuesto_de_propiedad)</f>
        <v>375</v>
      </c>
      <c r="G23" s="18">
        <f ca="1">IF(Amortización[[#This Row],[pago
fecha]]="",0,Amortización[[#This Row],[interés]]+Amortización[[#This Row],[principal]]+Amortización[[#This Row],[impuesto de propiedad]])</f>
        <v>1447.5596418724995</v>
      </c>
      <c r="H23" s="18">
        <f ca="1">IF(Amortización[[#This Row],[pago
fecha]]="",0,Amortización[[#This Row],[saldo de 
apertura]]-Amortización[[#This Row],[principal]])</f>
        <v>194998.7149069728</v>
      </c>
      <c r="I23" s="19">
        <f ca="1">IF(Amortización[[#This Row],[saldo de 
cierre]]&gt;0,LastRow-ROW(),0)</f>
        <v>340</v>
      </c>
    </row>
    <row r="24" spans="1:9" ht="15" customHeight="1" x14ac:dyDescent="0.25">
      <c r="A24" s="16">
        <f>ROWS($A$4:A24)</f>
        <v>21</v>
      </c>
      <c r="B24" s="17">
        <f ca="1">IF(ValuesEntered,IF(Amortización[[#This Row],[núm.]]&lt;=Duración_del_préstamo,IF(ROW()-ROW(Amortización[[#Headers],[pago
fecha]])=1,Inicio_del_préstamo,IF(H23&gt;0,EDATE(B23,1),"")),""),"")</f>
        <v>43931</v>
      </c>
      <c r="C24" s="18">
        <f ca="1">IF(ROW()-ROW(Amortización[[#Headers],[saldo de 
apertura]])=1,Importe_del_préstamo,IF(Amortización[[#This Row],[pago
fecha]]="",0,INDEX(Amortización[], ROW()-4,8)))</f>
        <v>194998.7149069728</v>
      </c>
      <c r="D24" s="18">
        <f ca="1">IF(ValuesEntered,IF(ROW()-ROW(Amortización[[#Headers],[interés]])=1,-IPMT(Tasa_de_interés/12,1,Duración_del_préstamo-ROWS($B$4:B24)+1,Amortización[[#This Row],[saldo de 
apertura]]),IFERROR(-IPMT(Tasa_de_interés/12,1,Amortización[[#This Row],[núm.
restante]],C25),0)),0)</f>
        <v>811.40652627664258</v>
      </c>
      <c r="E24" s="18">
        <f ca="1">IFERROR(IF(AND(ValuesEntered,Amortización[[#This Row],[pago
fecha]]&lt;&gt;""),-PPMT(Tasa_de_interés/12,1,Duración_del_préstamo-ROWS($B$4:B24)+1,Amortización[[#This Row],[saldo de 
apertura]]),""),0)</f>
        <v>261.14860057855765</v>
      </c>
      <c r="F24" s="18">
        <f ca="1">IF(Amortización[[#This Row],[pago
fecha]]="",0,Importe_del_impuesto_de_propiedad)</f>
        <v>375</v>
      </c>
      <c r="G24" s="18">
        <f ca="1">IF(Amortización[[#This Row],[pago
fecha]]="",0,Amortización[[#This Row],[interés]]+Amortización[[#This Row],[principal]]+Amortización[[#This Row],[impuesto de propiedad]])</f>
        <v>1447.5551268552003</v>
      </c>
      <c r="H24" s="18">
        <f ca="1">IF(Amortización[[#This Row],[pago
fecha]]="",0,Amortización[[#This Row],[saldo de 
apertura]]-Amortización[[#This Row],[principal]])</f>
        <v>194737.56630639423</v>
      </c>
      <c r="I24" s="19">
        <f ca="1">IF(Amortización[[#This Row],[saldo de 
cierre]]&gt;0,LastRow-ROW(),0)</f>
        <v>339</v>
      </c>
    </row>
    <row r="25" spans="1:9" ht="15" customHeight="1" x14ac:dyDescent="0.25">
      <c r="A25" s="16">
        <f>ROWS($A$4:A25)</f>
        <v>22</v>
      </c>
      <c r="B25" s="17">
        <f ca="1">IF(ValuesEntered,IF(Amortización[[#This Row],[núm.]]&lt;=Duración_del_préstamo,IF(ROW()-ROW(Amortización[[#Headers],[pago
fecha]])=1,Inicio_del_préstamo,IF(H24&gt;0,EDATE(B24,1),"")),""),"")</f>
        <v>43961</v>
      </c>
      <c r="C25" s="18">
        <f ca="1">IF(ROW()-ROW(Amortización[[#Headers],[saldo de 
apertura]])=1,Importe_del_préstamo,IF(Amortización[[#This Row],[pago
fecha]]="",0,INDEX(Amortización[], ROW()-4,8)))</f>
        <v>194737.56630639423</v>
      </c>
      <c r="D25" s="18">
        <f ca="1">IF(ValuesEntered,IF(ROW()-ROW(Amortización[[#Headers],[interés]])=1,-IPMT(Tasa_de_interés/12,1,Duración_del_préstamo-ROWS($B$4:B25)+1,Amortización[[#This Row],[saldo de 
apertura]]),IFERROR(-IPMT(Tasa_de_interés/12,1,Amortización[[#This Row],[núm.
restante]],C26),0)),0)</f>
        <v>810.31387327769414</v>
      </c>
      <c r="E25" s="18">
        <f ca="1">IFERROR(IF(AND(ValuesEntered,Amortización[[#This Row],[pago
fecha]]&lt;&gt;""),-PPMT(Tasa_de_interés/12,1,Duración_del_préstamo-ROWS($B$4:B25)+1,Amortización[[#This Row],[saldo de 
apertura]]),""),0)</f>
        <v>262.23671974763494</v>
      </c>
      <c r="F25" s="18">
        <f ca="1">IF(Amortización[[#This Row],[pago
fecha]]="",0,Importe_del_impuesto_de_propiedad)</f>
        <v>375</v>
      </c>
      <c r="G25" s="18">
        <f ca="1">IF(Amortización[[#This Row],[pago
fecha]]="",0,Amortización[[#This Row],[interés]]+Amortización[[#This Row],[principal]]+Amortización[[#This Row],[impuesto de propiedad]])</f>
        <v>1447.5505930253291</v>
      </c>
      <c r="H25" s="18">
        <f ca="1">IF(Amortización[[#This Row],[pago
fecha]]="",0,Amortización[[#This Row],[saldo de 
apertura]]-Amortización[[#This Row],[principal]])</f>
        <v>194475.32958664661</v>
      </c>
      <c r="I25" s="19">
        <f ca="1">IF(Amortización[[#This Row],[saldo de 
cierre]]&gt;0,LastRow-ROW(),0)</f>
        <v>338</v>
      </c>
    </row>
    <row r="26" spans="1:9" ht="15" customHeight="1" x14ac:dyDescent="0.25">
      <c r="A26" s="16">
        <f>ROWS($A$4:A26)</f>
        <v>23</v>
      </c>
      <c r="B26" s="17">
        <f ca="1">IF(ValuesEntered,IF(Amortización[[#This Row],[núm.]]&lt;=Duración_del_préstamo,IF(ROW()-ROW(Amortización[[#Headers],[pago
fecha]])=1,Inicio_del_préstamo,IF(H25&gt;0,EDATE(B25,1),"")),""),"")</f>
        <v>43992</v>
      </c>
      <c r="C26" s="18">
        <f ca="1">IF(ROW()-ROW(Amortización[[#Headers],[saldo de 
apertura]])=1,Importe_del_préstamo,IF(Amortización[[#This Row],[pago
fecha]]="",0,INDEX(Amortización[], ROW()-4,8)))</f>
        <v>194475.32958664661</v>
      </c>
      <c r="D26" s="18">
        <f ca="1">IF(ValuesEntered,IF(ROW()-ROW(Amortización[[#Headers],[interés]])=1,-IPMT(Tasa_de_interés/12,1,Duración_del_préstamo-ROWS($B$4:B26)+1,Amortización[[#This Row],[saldo de 
apertura]]),IFERROR(-IPMT(Tasa_de_interés/12,1,Amortización[[#This Row],[núm.
restante]],C27),0)),0)</f>
        <v>809.21666755791682</v>
      </c>
      <c r="E26" s="18">
        <f ca="1">IFERROR(IF(AND(ValuesEntered,Amortización[[#This Row],[pago
fecha]]&lt;&gt;""),-PPMT(Tasa_de_interés/12,1,Duración_del_préstamo-ROWS($B$4:B26)+1,Amortización[[#This Row],[saldo de 
apertura]]),""),0)</f>
        <v>263.32937274658343</v>
      </c>
      <c r="F26" s="18">
        <f ca="1">IF(Amortización[[#This Row],[pago
fecha]]="",0,Importe_del_impuesto_de_propiedad)</f>
        <v>375</v>
      </c>
      <c r="G26" s="18">
        <f ca="1">IF(Amortización[[#This Row],[pago
fecha]]="",0,Amortización[[#This Row],[interés]]+Amortización[[#This Row],[principal]]+Amortización[[#This Row],[impuesto de propiedad]])</f>
        <v>1447.5460403045004</v>
      </c>
      <c r="H26" s="18">
        <f ca="1">IF(Amortización[[#This Row],[pago
fecha]]="",0,Amortización[[#This Row],[saldo de 
apertura]]-Amortización[[#This Row],[principal]])</f>
        <v>194212.00021390003</v>
      </c>
      <c r="I26" s="19">
        <f ca="1">IF(Amortización[[#This Row],[saldo de 
cierre]]&gt;0,LastRow-ROW(),0)</f>
        <v>337</v>
      </c>
    </row>
    <row r="27" spans="1:9" ht="15" customHeight="1" x14ac:dyDescent="0.25">
      <c r="A27" s="16">
        <f>ROWS($A$4:A27)</f>
        <v>24</v>
      </c>
      <c r="B27" s="17">
        <f ca="1">IF(ValuesEntered,IF(Amortización[[#This Row],[núm.]]&lt;=Duración_del_préstamo,IF(ROW()-ROW(Amortización[[#Headers],[pago
fecha]])=1,Inicio_del_préstamo,IF(H26&gt;0,EDATE(B26,1),"")),""),"")</f>
        <v>44022</v>
      </c>
      <c r="C27" s="18">
        <f ca="1">IF(ROW()-ROW(Amortización[[#Headers],[saldo de 
apertura]])=1,Importe_del_préstamo,IF(Amortización[[#This Row],[pago
fecha]]="",0,INDEX(Amortización[], ROW()-4,8)))</f>
        <v>194212.00021390003</v>
      </c>
      <c r="D27" s="18">
        <f ca="1">IF(ValuesEntered,IF(ROW()-ROW(Amortización[[#Headers],[interés]])=1,-IPMT(Tasa_de_interés/12,1,Duración_del_préstamo-ROWS($B$4:B27)+1,Amortización[[#This Row],[saldo de 
apertura]]),IFERROR(-IPMT(Tasa_de_interés/12,1,Amortización[[#This Row],[núm.
restante]],C28),0)),0)</f>
        <v>808.11489014764027</v>
      </c>
      <c r="E27" s="18">
        <f ca="1">IFERROR(IF(AND(ValuesEntered,Amortización[[#This Row],[pago
fecha]]&lt;&gt;""),-PPMT(Tasa_de_interés/12,1,Duración_del_préstamo-ROWS($B$4:B27)+1,Amortización[[#This Row],[saldo de 
apertura]]),""),0)</f>
        <v>264.42657846636087</v>
      </c>
      <c r="F27" s="18">
        <f ca="1">IF(Amortización[[#This Row],[pago
fecha]]="",0,Importe_del_impuesto_de_propiedad)</f>
        <v>375</v>
      </c>
      <c r="G27" s="18">
        <f ca="1">IF(Amortización[[#This Row],[pago
fecha]]="",0,Amortización[[#This Row],[interés]]+Amortización[[#This Row],[principal]]+Amortización[[#This Row],[impuesto de propiedad]])</f>
        <v>1447.5414686140011</v>
      </c>
      <c r="H27" s="18">
        <f ca="1">IF(Amortización[[#This Row],[pago
fecha]]="",0,Amortización[[#This Row],[saldo de 
apertura]]-Amortización[[#This Row],[principal]])</f>
        <v>193947.57363543365</v>
      </c>
      <c r="I27" s="19">
        <f ca="1">IF(Amortización[[#This Row],[saldo de 
cierre]]&gt;0,LastRow-ROW(),0)</f>
        <v>336</v>
      </c>
    </row>
    <row r="28" spans="1:9" ht="15" customHeight="1" x14ac:dyDescent="0.25">
      <c r="A28" s="16">
        <f>ROWS($A$4:A28)</f>
        <v>25</v>
      </c>
      <c r="B28" s="17">
        <f ca="1">IF(ValuesEntered,IF(Amortización[[#This Row],[núm.]]&lt;=Duración_del_préstamo,IF(ROW()-ROW(Amortización[[#Headers],[pago
fecha]])=1,Inicio_del_préstamo,IF(H27&gt;0,EDATE(B27,1),"")),""),"")</f>
        <v>44053</v>
      </c>
      <c r="C28" s="18">
        <f ca="1">IF(ROW()-ROW(Amortización[[#Headers],[saldo de 
apertura]])=1,Importe_del_préstamo,IF(Amortización[[#This Row],[pago
fecha]]="",0,INDEX(Amortización[], ROW()-4,8)))</f>
        <v>193947.57363543365</v>
      </c>
      <c r="D28" s="18">
        <f ca="1">IF(ValuesEntered,IF(ROW()-ROW(Amortización[[#Headers],[interés]])=1,-IPMT(Tasa_de_interés/12,1,Duración_del_préstamo-ROWS($B$4:B28)+1,Amortización[[#This Row],[saldo de 
apertura]]),IFERROR(-IPMT(Tasa_de_interés/12,1,Amortización[[#This Row],[núm.
restante]],C29),0)),0)</f>
        <v>807.00852199815427</v>
      </c>
      <c r="E28" s="18">
        <f ca="1">IFERROR(IF(AND(ValuesEntered,Amortización[[#This Row],[pago
fecha]]&lt;&gt;""),-PPMT(Tasa_de_interés/12,1,Duración_del_préstamo-ROWS($B$4:B28)+1,Amortización[[#This Row],[saldo de 
apertura]]),""),0)</f>
        <v>265.52835587663742</v>
      </c>
      <c r="F28" s="18">
        <f ca="1">IF(Amortización[[#This Row],[pago
fecha]]="",0,Importe_del_impuesto_de_propiedad)</f>
        <v>375</v>
      </c>
      <c r="G28" s="18">
        <f ca="1">IF(Amortización[[#This Row],[pago
fecha]]="",0,Amortización[[#This Row],[interés]]+Amortización[[#This Row],[principal]]+Amortización[[#This Row],[impuesto de propiedad]])</f>
        <v>1447.5368778747916</v>
      </c>
      <c r="H28" s="18">
        <f ca="1">IF(Amortización[[#This Row],[pago
fecha]]="",0,Amortización[[#This Row],[saldo de 
apertura]]-Amortización[[#This Row],[principal]])</f>
        <v>193682.04527955703</v>
      </c>
      <c r="I28" s="19">
        <f ca="1">IF(Amortización[[#This Row],[saldo de 
cierre]]&gt;0,LastRow-ROW(),0)</f>
        <v>335</v>
      </c>
    </row>
    <row r="29" spans="1:9" ht="15" customHeight="1" x14ac:dyDescent="0.25">
      <c r="A29" s="16">
        <f>ROWS($A$4:A29)</f>
        <v>26</v>
      </c>
      <c r="B29" s="17">
        <f ca="1">IF(ValuesEntered,IF(Amortización[[#This Row],[núm.]]&lt;=Duración_del_préstamo,IF(ROW()-ROW(Amortización[[#Headers],[pago
fecha]])=1,Inicio_del_préstamo,IF(H28&gt;0,EDATE(B28,1),"")),""),"")</f>
        <v>44084</v>
      </c>
      <c r="C29" s="18">
        <f ca="1">IF(ROW()-ROW(Amortización[[#Headers],[saldo de 
apertura]])=1,Importe_del_préstamo,IF(Amortización[[#This Row],[pago
fecha]]="",0,INDEX(Amortización[], ROW()-4,8)))</f>
        <v>193682.04527955703</v>
      </c>
      <c r="D29" s="18">
        <f ca="1">IF(ValuesEntered,IF(ROW()-ROW(Amortización[[#Headers],[interés]])=1,-IPMT(Tasa_de_interés/12,1,Duración_del_préstamo-ROWS($B$4:B29)+1,Amortización[[#This Row],[saldo de 
apertura]]),IFERROR(-IPMT(Tasa_de_interés/12,1,Amortización[[#This Row],[núm.
restante]],C30),0)),0)</f>
        <v>805.89754398137882</v>
      </c>
      <c r="E29" s="18">
        <f ca="1">IFERROR(IF(AND(ValuesEntered,Amortización[[#This Row],[pago
fecha]]&lt;&gt;""),-PPMT(Tasa_de_interés/12,1,Duración_del_préstamo-ROWS($B$4:B29)+1,Amortización[[#This Row],[saldo de 
apertura]]),""),0)</f>
        <v>266.63472402612337</v>
      </c>
      <c r="F29" s="18">
        <f ca="1">IF(Amortización[[#This Row],[pago
fecha]]="",0,Importe_del_impuesto_de_propiedad)</f>
        <v>375</v>
      </c>
      <c r="G29" s="18">
        <f ca="1">IF(Amortización[[#This Row],[pago
fecha]]="",0,Amortización[[#This Row],[interés]]+Amortización[[#This Row],[principal]]+Amortización[[#This Row],[impuesto de propiedad]])</f>
        <v>1447.5322680075021</v>
      </c>
      <c r="H29" s="18">
        <f ca="1">IF(Amortización[[#This Row],[pago
fecha]]="",0,Amortización[[#This Row],[saldo de 
apertura]]-Amortización[[#This Row],[principal]])</f>
        <v>193415.41055553092</v>
      </c>
      <c r="I29" s="19">
        <f ca="1">IF(Amortización[[#This Row],[saldo de 
cierre]]&gt;0,LastRow-ROW(),0)</f>
        <v>334</v>
      </c>
    </row>
    <row r="30" spans="1:9" ht="15" customHeight="1" x14ac:dyDescent="0.25">
      <c r="A30" s="16">
        <f>ROWS($A$4:A30)</f>
        <v>27</v>
      </c>
      <c r="B30" s="17">
        <f ca="1">IF(ValuesEntered,IF(Amortización[[#This Row],[núm.]]&lt;=Duración_del_préstamo,IF(ROW()-ROW(Amortización[[#Headers],[pago
fecha]])=1,Inicio_del_préstamo,IF(H29&gt;0,EDATE(B29,1),"")),""),"")</f>
        <v>44114</v>
      </c>
      <c r="C30" s="18">
        <f ca="1">IF(ROW()-ROW(Amortización[[#Headers],[saldo de 
apertura]])=1,Importe_del_préstamo,IF(Amortización[[#This Row],[pago
fecha]]="",0,INDEX(Amortización[], ROW()-4,8)))</f>
        <v>193415.41055553092</v>
      </c>
      <c r="D30" s="18">
        <f ca="1">IF(ValuesEntered,IF(ROW()-ROW(Amortización[[#Headers],[interés]])=1,-IPMT(Tasa_de_interés/12,1,Duración_del_préstamo-ROWS($B$4:B30)+1,Amortización[[#This Row],[saldo de 
apertura]]),IFERROR(-IPMT(Tasa_de_interés/12,1,Amortización[[#This Row],[núm.
restante]],C31),0)),0)</f>
        <v>804.78193688953343</v>
      </c>
      <c r="E30" s="18">
        <f ca="1">IFERROR(IF(AND(ValuesEntered,Amortización[[#This Row],[pago
fecha]]&lt;&gt;""),-PPMT(Tasa_de_interés/12,1,Duración_del_préstamo-ROWS($B$4:B30)+1,Amortización[[#This Row],[saldo de 
apertura]]),""),0)</f>
        <v>267.74570204289893</v>
      </c>
      <c r="F30" s="18">
        <f ca="1">IF(Amortización[[#This Row],[pago
fecha]]="",0,Importe_del_impuesto_de_propiedad)</f>
        <v>375</v>
      </c>
      <c r="G30" s="18">
        <f ca="1">IF(Amortización[[#This Row],[pago
fecha]]="",0,Amortización[[#This Row],[interés]]+Amortización[[#This Row],[principal]]+Amortización[[#This Row],[impuesto de propiedad]])</f>
        <v>1447.5276389324324</v>
      </c>
      <c r="H30" s="18">
        <f ca="1">IF(Amortización[[#This Row],[pago
fecha]]="",0,Amortización[[#This Row],[saldo de 
apertura]]-Amortización[[#This Row],[principal]])</f>
        <v>193147.66485348804</v>
      </c>
      <c r="I30" s="19">
        <f ca="1">IF(Amortización[[#This Row],[saldo de 
cierre]]&gt;0,LastRow-ROW(),0)</f>
        <v>333</v>
      </c>
    </row>
    <row r="31" spans="1:9" ht="15" customHeight="1" x14ac:dyDescent="0.25">
      <c r="A31" s="16">
        <f>ROWS($A$4:A31)</f>
        <v>28</v>
      </c>
      <c r="B31" s="17">
        <f ca="1">IF(ValuesEntered,IF(Amortización[[#This Row],[núm.]]&lt;=Duración_del_préstamo,IF(ROW()-ROW(Amortización[[#Headers],[pago
fecha]])=1,Inicio_del_préstamo,IF(H30&gt;0,EDATE(B30,1),"")),""),"")</f>
        <v>44145</v>
      </c>
      <c r="C31" s="18">
        <f ca="1">IF(ROW()-ROW(Amortización[[#Headers],[saldo de 
apertura]])=1,Importe_del_préstamo,IF(Amortización[[#This Row],[pago
fecha]]="",0,INDEX(Amortización[], ROW()-4,8)))</f>
        <v>193147.66485348804</v>
      </c>
      <c r="D31" s="18">
        <f ca="1">IF(ValuesEntered,IF(ROW()-ROW(Amortización[[#Headers],[interés]])=1,-IPMT(Tasa_de_interés/12,1,Duración_del_préstamo-ROWS($B$4:B31)+1,Amortización[[#This Row],[saldo de 
apertura]]),IFERROR(-IPMT(Tasa_de_interés/12,1,Amortización[[#This Row],[núm.
restante]],C32),0)),0)</f>
        <v>803.66168143480536</v>
      </c>
      <c r="E31" s="18">
        <f ca="1">IFERROR(IF(AND(ValuesEntered,Amortización[[#This Row],[pago
fecha]]&lt;&gt;""),-PPMT(Tasa_de_interés/12,1,Duración_del_préstamo-ROWS($B$4:B31)+1,Amortización[[#This Row],[saldo de 
apertura]]),""),0)</f>
        <v>268.86130913474426</v>
      </c>
      <c r="F31" s="18">
        <f ca="1">IF(Amortización[[#This Row],[pago
fecha]]="",0,Importe_del_impuesto_de_propiedad)</f>
        <v>375</v>
      </c>
      <c r="G31" s="18">
        <f ca="1">IF(Amortización[[#This Row],[pago
fecha]]="",0,Amortización[[#This Row],[interés]]+Amortización[[#This Row],[principal]]+Amortización[[#This Row],[impuesto de propiedad]])</f>
        <v>1447.5229905695496</v>
      </c>
      <c r="H31" s="18">
        <f ca="1">IF(Amortización[[#This Row],[pago
fecha]]="",0,Amortización[[#This Row],[saldo de 
apertura]]-Amortización[[#This Row],[principal]])</f>
        <v>192878.80354435329</v>
      </c>
      <c r="I31" s="19">
        <f ca="1">IF(Amortización[[#This Row],[saldo de 
cierre]]&gt;0,LastRow-ROW(),0)</f>
        <v>332</v>
      </c>
    </row>
    <row r="32" spans="1:9" ht="15" customHeight="1" x14ac:dyDescent="0.25">
      <c r="A32" s="16">
        <f>ROWS($A$4:A32)</f>
        <v>29</v>
      </c>
      <c r="B32" s="17">
        <f ca="1">IF(ValuesEntered,IF(Amortización[[#This Row],[núm.]]&lt;=Duración_del_préstamo,IF(ROW()-ROW(Amortización[[#Headers],[pago
fecha]])=1,Inicio_del_préstamo,IF(H31&gt;0,EDATE(B31,1),"")),""),"")</f>
        <v>44175</v>
      </c>
      <c r="C32" s="18">
        <f ca="1">IF(ROW()-ROW(Amortización[[#Headers],[saldo de 
apertura]])=1,Importe_del_préstamo,IF(Amortización[[#This Row],[pago
fecha]]="",0,INDEX(Amortización[], ROW()-4,8)))</f>
        <v>192878.80354435329</v>
      </c>
      <c r="D32" s="18">
        <f ca="1">IF(ValuesEntered,IF(ROW()-ROW(Amortización[[#Headers],[interés]])=1,-IPMT(Tasa_de_interés/12,1,Duración_del_préstamo-ROWS($B$4:B32)+1,Amortización[[#This Row],[saldo de 
apertura]]),IFERROR(-IPMT(Tasa_de_interés/12,1,Amortización[[#This Row],[núm.
restante]],C33),0)),0)</f>
        <v>802.53675824901586</v>
      </c>
      <c r="E32" s="18">
        <f ca="1">IFERROR(IF(AND(ValuesEntered,Amortización[[#This Row],[pago
fecha]]&lt;&gt;""),-PPMT(Tasa_de_interés/12,1,Duración_del_préstamo-ROWS($B$4:B32)+1,Amortización[[#This Row],[saldo de 
apertura]]),""),0)</f>
        <v>269.98156458947238</v>
      </c>
      <c r="F32" s="18">
        <f ca="1">IF(Amortización[[#This Row],[pago
fecha]]="",0,Importe_del_impuesto_de_propiedad)</f>
        <v>375</v>
      </c>
      <c r="G32" s="18">
        <f ca="1">IF(Amortización[[#This Row],[pago
fecha]]="",0,Amortización[[#This Row],[interés]]+Amortización[[#This Row],[principal]]+Amortización[[#This Row],[impuesto de propiedad]])</f>
        <v>1447.5183228384883</v>
      </c>
      <c r="H32" s="18">
        <f ca="1">IF(Amortización[[#This Row],[pago
fecha]]="",0,Amortización[[#This Row],[saldo de 
apertura]]-Amortización[[#This Row],[principal]])</f>
        <v>192608.8219797638</v>
      </c>
      <c r="I32" s="19">
        <f ca="1">IF(Amortización[[#This Row],[saldo de 
cierre]]&gt;0,LastRow-ROW(),0)</f>
        <v>331</v>
      </c>
    </row>
    <row r="33" spans="1:9" ht="15" customHeight="1" x14ac:dyDescent="0.25">
      <c r="A33" s="16">
        <f>ROWS($A$4:A33)</f>
        <v>30</v>
      </c>
      <c r="B33" s="17">
        <f ca="1">IF(ValuesEntered,IF(Amortización[[#This Row],[núm.]]&lt;=Duración_del_préstamo,IF(ROW()-ROW(Amortización[[#Headers],[pago
fecha]])=1,Inicio_del_préstamo,IF(H32&gt;0,EDATE(B32,1),"")),""),"")</f>
        <v>44206</v>
      </c>
      <c r="C33" s="18">
        <f ca="1">IF(ROW()-ROW(Amortización[[#Headers],[saldo de 
apertura]])=1,Importe_del_préstamo,IF(Amortización[[#This Row],[pago
fecha]]="",0,INDEX(Amortización[], ROW()-4,8)))</f>
        <v>192608.8219797638</v>
      </c>
      <c r="D33" s="18">
        <f ca="1">IF(ValuesEntered,IF(ROW()-ROW(Amortización[[#Headers],[interés]])=1,-IPMT(Tasa_de_interés/12,1,Duración_del_préstamo-ROWS($B$4:B33)+1,Amortización[[#This Row],[saldo de 
apertura]]),IFERROR(-IPMT(Tasa_de_interés/12,1,Amortización[[#This Row],[núm.
restante]],C34),0)),0)</f>
        <v>801.40714788328557</v>
      </c>
      <c r="E33" s="18">
        <f ca="1">IFERROR(IF(AND(ValuesEntered,Amortización[[#This Row],[pago
fecha]]&lt;&gt;""),-PPMT(Tasa_de_interés/12,1,Duración_del_préstamo-ROWS($B$4:B33)+1,Amortización[[#This Row],[saldo de 
apertura]]),""),0)</f>
        <v>271.10648777526194</v>
      </c>
      <c r="F33" s="18">
        <f ca="1">IF(Amortización[[#This Row],[pago
fecha]]="",0,Importe_del_impuesto_de_propiedad)</f>
        <v>375</v>
      </c>
      <c r="G33" s="18">
        <f ca="1">IF(Amortización[[#This Row],[pago
fecha]]="",0,Amortización[[#This Row],[interés]]+Amortización[[#This Row],[principal]]+Amortización[[#This Row],[impuesto de propiedad]])</f>
        <v>1447.5136356585476</v>
      </c>
      <c r="H33" s="18">
        <f ca="1">IF(Amortización[[#This Row],[pago
fecha]]="",0,Amortización[[#This Row],[saldo de 
apertura]]-Amortización[[#This Row],[principal]])</f>
        <v>192337.71549198855</v>
      </c>
      <c r="I33" s="19">
        <f ca="1">IF(Amortización[[#This Row],[saldo de 
cierre]]&gt;0,LastRow-ROW(),0)</f>
        <v>330</v>
      </c>
    </row>
    <row r="34" spans="1:9" ht="15" customHeight="1" x14ac:dyDescent="0.25">
      <c r="A34" s="16">
        <f>ROWS($A$4:A34)</f>
        <v>31</v>
      </c>
      <c r="B34" s="17">
        <f ca="1">IF(ValuesEntered,IF(Amortización[[#This Row],[núm.]]&lt;=Duración_del_préstamo,IF(ROW()-ROW(Amortización[[#Headers],[pago
fecha]])=1,Inicio_del_préstamo,IF(H33&gt;0,EDATE(B33,1),"")),""),"")</f>
        <v>44237</v>
      </c>
      <c r="C34" s="18">
        <f ca="1">IF(ROW()-ROW(Amortización[[#Headers],[saldo de 
apertura]])=1,Importe_del_préstamo,IF(Amortización[[#This Row],[pago
fecha]]="",0,INDEX(Amortización[], ROW()-4,8)))</f>
        <v>192337.71549198855</v>
      </c>
      <c r="D34" s="18">
        <f ca="1">IF(ValuesEntered,IF(ROW()-ROW(Amortización[[#Headers],[interés]])=1,-IPMT(Tasa_de_interés/12,1,Duración_del_préstamo-ROWS($B$4:B34)+1,Amortización[[#This Row],[saldo de 
apertura]]),IFERROR(-IPMT(Tasa_de_interés/12,1,Amortización[[#This Row],[núm.
restante]],C35),0)),0)</f>
        <v>800.27283080769814</v>
      </c>
      <c r="E34" s="18">
        <f ca="1">IFERROR(IF(AND(ValuesEntered,Amortización[[#This Row],[pago
fecha]]&lt;&gt;""),-PPMT(Tasa_de_interés/12,1,Duración_del_préstamo-ROWS($B$4:B34)+1,Amortización[[#This Row],[saldo de 
apertura]]),""),0)</f>
        <v>272.23609814099217</v>
      </c>
      <c r="F34" s="18">
        <f ca="1">IF(Amortización[[#This Row],[pago
fecha]]="",0,Importe_del_impuesto_de_propiedad)</f>
        <v>375</v>
      </c>
      <c r="G34" s="18">
        <f ca="1">IF(Amortización[[#This Row],[pago
fecha]]="",0,Amortización[[#This Row],[interés]]+Amortización[[#This Row],[principal]]+Amortización[[#This Row],[impuesto de propiedad]])</f>
        <v>1447.5089289486903</v>
      </c>
      <c r="H34" s="18">
        <f ca="1">IF(Amortización[[#This Row],[pago
fecha]]="",0,Amortización[[#This Row],[saldo de 
apertura]]-Amortización[[#This Row],[principal]])</f>
        <v>192065.47939384755</v>
      </c>
      <c r="I34" s="19">
        <f ca="1">IF(Amortización[[#This Row],[saldo de 
cierre]]&gt;0,LastRow-ROW(),0)</f>
        <v>329</v>
      </c>
    </row>
    <row r="35" spans="1:9" ht="15" customHeight="1" x14ac:dyDescent="0.25">
      <c r="A35" s="16">
        <f>ROWS($A$4:A35)</f>
        <v>32</v>
      </c>
      <c r="B35" s="17">
        <f ca="1">IF(ValuesEntered,IF(Amortización[[#This Row],[núm.]]&lt;=Duración_del_préstamo,IF(ROW()-ROW(Amortización[[#Headers],[pago
fecha]])=1,Inicio_del_préstamo,IF(H34&gt;0,EDATE(B34,1),"")),""),"")</f>
        <v>44265</v>
      </c>
      <c r="C35" s="18">
        <f ca="1">IF(ROW()-ROW(Amortización[[#Headers],[saldo de 
apertura]])=1,Importe_del_préstamo,IF(Amortización[[#This Row],[pago
fecha]]="",0,INDEX(Amortización[], ROW()-4,8)))</f>
        <v>192065.47939384755</v>
      </c>
      <c r="D35" s="18">
        <f ca="1">IF(ValuesEntered,IF(ROW()-ROW(Amortización[[#Headers],[interés]])=1,-IPMT(Tasa_de_interés/12,1,Duración_del_préstamo-ROWS($B$4:B35)+1,Amortización[[#This Row],[saldo de 
apertura]]),IFERROR(-IPMT(Tasa_de_interés/12,1,Amortización[[#This Row],[núm.
restante]],C36),0)),0)</f>
        <v>799.13378741096244</v>
      </c>
      <c r="E35" s="18">
        <f ca="1">IFERROR(IF(AND(ValuesEntered,Amortización[[#This Row],[pago
fecha]]&lt;&gt;""),-PPMT(Tasa_de_interés/12,1,Duración_del_préstamo-ROWS($B$4:B35)+1,Amortización[[#This Row],[saldo de 
apertura]]),""),0)</f>
        <v>273.3704152165796</v>
      </c>
      <c r="F35" s="18">
        <f ca="1">IF(Amortización[[#This Row],[pago
fecha]]="",0,Importe_del_impuesto_de_propiedad)</f>
        <v>375</v>
      </c>
      <c r="G35" s="18">
        <f ca="1">IF(Amortización[[#This Row],[pago
fecha]]="",0,Amortización[[#This Row],[interés]]+Amortización[[#This Row],[principal]]+Amortización[[#This Row],[impuesto de propiedad]])</f>
        <v>1447.5042026275421</v>
      </c>
      <c r="H35" s="18">
        <f ca="1">IF(Amortización[[#This Row],[pago
fecha]]="",0,Amortización[[#This Row],[saldo de 
apertura]]-Amortización[[#This Row],[principal]])</f>
        <v>191792.10897863097</v>
      </c>
      <c r="I35" s="19">
        <f ca="1">IF(Amortización[[#This Row],[saldo de 
cierre]]&gt;0,LastRow-ROW(),0)</f>
        <v>328</v>
      </c>
    </row>
    <row r="36" spans="1:9" ht="15" customHeight="1" x14ac:dyDescent="0.25">
      <c r="A36" s="16">
        <f>ROWS($A$4:A36)</f>
        <v>33</v>
      </c>
      <c r="B36" s="17">
        <f ca="1">IF(ValuesEntered,IF(Amortización[[#This Row],[núm.]]&lt;=Duración_del_préstamo,IF(ROW()-ROW(Amortización[[#Headers],[pago
fecha]])=1,Inicio_del_préstamo,IF(H35&gt;0,EDATE(B35,1),"")),""),"")</f>
        <v>44296</v>
      </c>
      <c r="C36" s="18">
        <f ca="1">IF(ROW()-ROW(Amortización[[#Headers],[saldo de 
apertura]])=1,Importe_del_préstamo,IF(Amortización[[#This Row],[pago
fecha]]="",0,INDEX(Amortización[], ROW()-4,8)))</f>
        <v>191792.10897863097</v>
      </c>
      <c r="D36" s="18">
        <f ca="1">IF(ValuesEntered,IF(ROW()-ROW(Amortización[[#Headers],[interés]])=1,-IPMT(Tasa_de_interés/12,1,Duración_del_préstamo-ROWS($B$4:B36)+1,Amortización[[#This Row],[saldo de 
apertura]]),IFERROR(-IPMT(Tasa_de_interés/12,1,Amortización[[#This Row],[núm.
restante]],C37),0)),0)</f>
        <v>797.98999800007357</v>
      </c>
      <c r="E36" s="18">
        <f ca="1">IFERROR(IF(AND(ValuesEntered,Amortización[[#This Row],[pago
fecha]]&lt;&gt;""),-PPMT(Tasa_de_interés/12,1,Duración_del_préstamo-ROWS($B$4:B36)+1,Amortización[[#This Row],[saldo de 
apertura]]),""),0)</f>
        <v>274.50945861331536</v>
      </c>
      <c r="F36" s="18">
        <f ca="1">IF(Amortización[[#This Row],[pago
fecha]]="",0,Importe_del_impuesto_de_propiedad)</f>
        <v>375</v>
      </c>
      <c r="G36" s="18">
        <f ca="1">IF(Amortización[[#This Row],[pago
fecha]]="",0,Amortización[[#This Row],[interés]]+Amortización[[#This Row],[principal]]+Amortización[[#This Row],[impuesto de propiedad]])</f>
        <v>1447.4994566133889</v>
      </c>
      <c r="H36" s="18">
        <f ca="1">IF(Amortización[[#This Row],[pago
fecha]]="",0,Amortización[[#This Row],[saldo de 
apertura]]-Amortización[[#This Row],[principal]])</f>
        <v>191517.59952001765</v>
      </c>
      <c r="I36" s="19">
        <f ca="1">IF(Amortización[[#This Row],[saldo de 
cierre]]&gt;0,LastRow-ROW(),0)</f>
        <v>327</v>
      </c>
    </row>
    <row r="37" spans="1:9" ht="15" customHeight="1" x14ac:dyDescent="0.25">
      <c r="A37" s="16">
        <f>ROWS($A$4:A37)</f>
        <v>34</v>
      </c>
      <c r="B37" s="17">
        <f ca="1">IF(ValuesEntered,IF(Amortización[[#This Row],[núm.]]&lt;=Duración_del_préstamo,IF(ROW()-ROW(Amortización[[#Headers],[pago
fecha]])=1,Inicio_del_préstamo,IF(H36&gt;0,EDATE(B36,1),"")),""),"")</f>
        <v>44326</v>
      </c>
      <c r="C37" s="18">
        <f ca="1">IF(ROW()-ROW(Amortización[[#Headers],[saldo de 
apertura]])=1,Importe_del_préstamo,IF(Amortización[[#This Row],[pago
fecha]]="",0,INDEX(Amortización[], ROW()-4,8)))</f>
        <v>191517.59952001765</v>
      </c>
      <c r="D37" s="18">
        <f ca="1">IF(ValuesEntered,IF(ROW()-ROW(Amortización[[#Headers],[interés]])=1,-IPMT(Tasa_de_interés/12,1,Duración_del_préstamo-ROWS($B$4:B37)+1,Amortización[[#This Row],[saldo de 
apertura]]),IFERROR(-IPMT(Tasa_de_interés/12,1,Amortización[[#This Row],[núm.
restante]],C38),0)),0)</f>
        <v>796.8414427999727</v>
      </c>
      <c r="E37" s="18">
        <f ca="1">IFERROR(IF(AND(ValuesEntered,Amortización[[#This Row],[pago
fecha]]&lt;&gt;""),-PPMT(Tasa_de_interés/12,1,Duración_del_préstamo-ROWS($B$4:B37)+1,Amortización[[#This Row],[saldo de 
apertura]]),""),0)</f>
        <v>275.65324802420417</v>
      </c>
      <c r="F37" s="18">
        <f ca="1">IF(Amortización[[#This Row],[pago
fecha]]="",0,Importe_del_impuesto_de_propiedad)</f>
        <v>375</v>
      </c>
      <c r="G37" s="18">
        <f ca="1">IF(Amortización[[#This Row],[pago
fecha]]="",0,Amortización[[#This Row],[interés]]+Amortización[[#This Row],[principal]]+Amortización[[#This Row],[impuesto de propiedad]])</f>
        <v>1447.4946908241768</v>
      </c>
      <c r="H37" s="18">
        <f ca="1">IF(Amortización[[#This Row],[pago
fecha]]="",0,Amortización[[#This Row],[saldo de 
apertura]]-Amortización[[#This Row],[principal]])</f>
        <v>191241.94627199345</v>
      </c>
      <c r="I37" s="19">
        <f ca="1">IF(Amortización[[#This Row],[saldo de 
cierre]]&gt;0,LastRow-ROW(),0)</f>
        <v>326</v>
      </c>
    </row>
    <row r="38" spans="1:9" ht="15" customHeight="1" x14ac:dyDescent="0.25">
      <c r="A38" s="16">
        <f>ROWS($A$4:A38)</f>
        <v>35</v>
      </c>
      <c r="B38" s="17">
        <f ca="1">IF(ValuesEntered,IF(Amortización[[#This Row],[núm.]]&lt;=Duración_del_préstamo,IF(ROW()-ROW(Amortización[[#Headers],[pago
fecha]])=1,Inicio_del_préstamo,IF(H37&gt;0,EDATE(B37,1),"")),""),"")</f>
        <v>44357</v>
      </c>
      <c r="C38" s="18">
        <f ca="1">IF(ROW()-ROW(Amortización[[#Headers],[saldo de 
apertura]])=1,Importe_del_préstamo,IF(Amortización[[#This Row],[pago
fecha]]="",0,INDEX(Amortización[], ROW()-4,8)))</f>
        <v>191241.94627199345</v>
      </c>
      <c r="D38" s="18">
        <f ca="1">IF(ValuesEntered,IF(ROW()-ROW(Amortización[[#Headers],[interés]])=1,-IPMT(Tasa_de_interés/12,1,Duración_del_préstamo-ROWS($B$4:B38)+1,Amortización[[#This Row],[saldo de 
apertura]]),IFERROR(-IPMT(Tasa_de_interés/12,1,Amortización[[#This Row],[núm.
restante]],C39),0)),0)</f>
        <v>795.68810195320475</v>
      </c>
      <c r="E38" s="18">
        <f ca="1">IFERROR(IF(AND(ValuesEntered,Amortización[[#This Row],[pago
fecha]]&lt;&gt;""),-PPMT(Tasa_de_interés/12,1,Duración_del_préstamo-ROWS($B$4:B38)+1,Amortización[[#This Row],[saldo de 
apertura]]),""),0)</f>
        <v>276.8018032243051</v>
      </c>
      <c r="F38" s="18">
        <f ca="1">IF(Amortización[[#This Row],[pago
fecha]]="",0,Importe_del_impuesto_de_propiedad)</f>
        <v>375</v>
      </c>
      <c r="G38" s="18">
        <f ca="1">IF(Amortización[[#This Row],[pago
fecha]]="",0,Amortización[[#This Row],[interés]]+Amortización[[#This Row],[principal]]+Amortización[[#This Row],[impuesto de propiedad]])</f>
        <v>1447.4899051775099</v>
      </c>
      <c r="H38" s="18">
        <f ca="1">IF(Amortización[[#This Row],[pago
fecha]]="",0,Amortización[[#This Row],[saldo de 
apertura]]-Amortización[[#This Row],[principal]])</f>
        <v>190965.14446876914</v>
      </c>
      <c r="I38" s="19">
        <f ca="1">IF(Amortización[[#This Row],[saldo de 
cierre]]&gt;0,LastRow-ROW(),0)</f>
        <v>325</v>
      </c>
    </row>
    <row r="39" spans="1:9" ht="15" customHeight="1" x14ac:dyDescent="0.25">
      <c r="A39" s="16">
        <f>ROWS($A$4:A39)</f>
        <v>36</v>
      </c>
      <c r="B39" s="17">
        <f ca="1">IF(ValuesEntered,IF(Amortización[[#This Row],[núm.]]&lt;=Duración_del_préstamo,IF(ROW()-ROW(Amortización[[#Headers],[pago
fecha]])=1,Inicio_del_préstamo,IF(H38&gt;0,EDATE(B38,1),"")),""),"")</f>
        <v>44387</v>
      </c>
      <c r="C39" s="18">
        <f ca="1">IF(ROW()-ROW(Amortización[[#Headers],[saldo de 
apertura]])=1,Importe_del_préstamo,IF(Amortización[[#This Row],[pago
fecha]]="",0,INDEX(Amortización[], ROW()-4,8)))</f>
        <v>190965.14446876914</v>
      </c>
      <c r="D39" s="18">
        <f ca="1">IF(ValuesEntered,IF(ROW()-ROW(Amortización[[#Headers],[interés]])=1,-IPMT(Tasa_de_interés/12,1,Duración_del_préstamo-ROWS($B$4:B39)+1,Amortización[[#This Row],[saldo de 
apertura]]),IFERROR(-IPMT(Tasa_de_interés/12,1,Amortización[[#This Row],[núm.
restante]],C40),0)),0)</f>
        <v>794.5299555195752</v>
      </c>
      <c r="E39" s="18">
        <f ca="1">IFERROR(IF(AND(ValuesEntered,Amortización[[#This Row],[pago
fecha]]&lt;&gt;""),-PPMT(Tasa_de_interés/12,1,Duración_del_préstamo-ROWS($B$4:B39)+1,Amortización[[#This Row],[saldo de 
apertura]]),""),0)</f>
        <v>277.95514407107299</v>
      </c>
      <c r="F39" s="18">
        <f ca="1">IF(Amortización[[#This Row],[pago
fecha]]="",0,Importe_del_impuesto_de_propiedad)</f>
        <v>375</v>
      </c>
      <c r="G39" s="18">
        <f ca="1">IF(Amortización[[#This Row],[pago
fecha]]="",0,Amortización[[#This Row],[interés]]+Amortización[[#This Row],[principal]]+Amortización[[#This Row],[impuesto de propiedad]])</f>
        <v>1447.4850995906481</v>
      </c>
      <c r="H39" s="18">
        <f ca="1">IF(Amortización[[#This Row],[pago
fecha]]="",0,Amortización[[#This Row],[saldo de 
apertura]]-Amortización[[#This Row],[principal]])</f>
        <v>190687.18932469806</v>
      </c>
      <c r="I39" s="19">
        <f ca="1">IF(Amortización[[#This Row],[saldo de 
cierre]]&gt;0,LastRow-ROW(),0)</f>
        <v>324</v>
      </c>
    </row>
    <row r="40" spans="1:9" ht="15" customHeight="1" x14ac:dyDescent="0.25">
      <c r="A40" s="16">
        <f>ROWS($A$4:A40)</f>
        <v>37</v>
      </c>
      <c r="B40" s="17">
        <f ca="1">IF(ValuesEntered,IF(Amortización[[#This Row],[núm.]]&lt;=Duración_del_préstamo,IF(ROW()-ROW(Amortización[[#Headers],[pago
fecha]])=1,Inicio_del_préstamo,IF(H39&gt;0,EDATE(B39,1),"")),""),"")</f>
        <v>44418</v>
      </c>
      <c r="C40" s="18">
        <f ca="1">IF(ROW()-ROW(Amortización[[#Headers],[saldo de 
apertura]])=1,Importe_del_préstamo,IF(Amortización[[#This Row],[pago
fecha]]="",0,INDEX(Amortización[], ROW()-4,8)))</f>
        <v>190687.18932469806</v>
      </c>
      <c r="D40" s="18">
        <f ca="1">IF(ValuesEntered,IF(ROW()-ROW(Amortización[[#Headers],[interés]])=1,-IPMT(Tasa_de_interés/12,1,Duración_del_préstamo-ROWS($B$4:B40)+1,Amortización[[#This Row],[saldo de 
apertura]]),IFERROR(-IPMT(Tasa_de_interés/12,1,Amortización[[#This Row],[núm.
restante]],C41),0)),0)</f>
        <v>793.36698347580568</v>
      </c>
      <c r="E40" s="18">
        <f ca="1">IFERROR(IF(AND(ValuesEntered,Amortización[[#This Row],[pago
fecha]]&lt;&gt;""),-PPMT(Tasa_de_interés/12,1,Duración_del_préstamo-ROWS($B$4:B40)+1,Amortización[[#This Row],[saldo de 
apertura]]),""),0)</f>
        <v>279.11329050470238</v>
      </c>
      <c r="F40" s="18">
        <f ca="1">IF(Amortización[[#This Row],[pago
fecha]]="",0,Importe_del_impuesto_de_propiedad)</f>
        <v>375</v>
      </c>
      <c r="G40" s="18">
        <f ca="1">IF(Amortización[[#This Row],[pago
fecha]]="",0,Amortización[[#This Row],[interés]]+Amortización[[#This Row],[principal]]+Amortización[[#This Row],[impuesto de propiedad]])</f>
        <v>1447.4802739805082</v>
      </c>
      <c r="H40" s="18">
        <f ca="1">IF(Amortización[[#This Row],[pago
fecha]]="",0,Amortización[[#This Row],[saldo de 
apertura]]-Amortización[[#This Row],[principal]])</f>
        <v>190408.07603419336</v>
      </c>
      <c r="I40" s="19">
        <f ca="1">IF(Amortización[[#This Row],[saldo de 
cierre]]&gt;0,LastRow-ROW(),0)</f>
        <v>323</v>
      </c>
    </row>
    <row r="41" spans="1:9" ht="15" customHeight="1" x14ac:dyDescent="0.25">
      <c r="A41" s="16">
        <f>ROWS($A$4:A41)</f>
        <v>38</v>
      </c>
      <c r="B41" s="17">
        <f ca="1">IF(ValuesEntered,IF(Amortización[[#This Row],[núm.]]&lt;=Duración_del_préstamo,IF(ROW()-ROW(Amortización[[#Headers],[pago
fecha]])=1,Inicio_del_préstamo,IF(H40&gt;0,EDATE(B40,1),"")),""),"")</f>
        <v>44449</v>
      </c>
      <c r="C41" s="18">
        <f ca="1">IF(ROW()-ROW(Amortización[[#Headers],[saldo de 
apertura]])=1,Importe_del_préstamo,IF(Amortización[[#This Row],[pago
fecha]]="",0,INDEX(Amortización[], ROW()-4,8)))</f>
        <v>190408.07603419336</v>
      </c>
      <c r="D41" s="18">
        <f ca="1">IF(ValuesEntered,IF(ROW()-ROW(Amortización[[#Headers],[interés]])=1,-IPMT(Tasa_de_interés/12,1,Duración_del_préstamo-ROWS($B$4:B41)+1,Amortización[[#This Row],[saldo de 
apertura]]),IFERROR(-IPMT(Tasa_de_interés/12,1,Amortización[[#This Row],[núm.
restante]],C42),0)),0)</f>
        <v>792.19916571518706</v>
      </c>
      <c r="E41" s="18">
        <f ca="1">IFERROR(IF(AND(ValuesEntered,Amortización[[#This Row],[pago
fecha]]&lt;&gt;""),-PPMT(Tasa_de_interés/12,1,Duración_del_préstamo-ROWS($B$4:B41)+1,Amortización[[#This Row],[saldo de 
apertura]]),""),0)</f>
        <v>280.27626254847206</v>
      </c>
      <c r="F41" s="18">
        <f ca="1">IF(Amortización[[#This Row],[pago
fecha]]="",0,Importe_del_impuesto_de_propiedad)</f>
        <v>375</v>
      </c>
      <c r="G41" s="18">
        <f ca="1">IF(Amortización[[#This Row],[pago
fecha]]="",0,Amortización[[#This Row],[interés]]+Amortización[[#This Row],[principal]]+Amortización[[#This Row],[impuesto de propiedad]])</f>
        <v>1447.4754282636591</v>
      </c>
      <c r="H41" s="18">
        <f ca="1">IF(Amortización[[#This Row],[pago
fecha]]="",0,Amortización[[#This Row],[saldo de 
apertura]]-Amortización[[#This Row],[principal]])</f>
        <v>190127.7997716449</v>
      </c>
      <c r="I41" s="19">
        <f ca="1">IF(Amortización[[#This Row],[saldo de 
cierre]]&gt;0,LastRow-ROW(),0)</f>
        <v>322</v>
      </c>
    </row>
    <row r="42" spans="1:9" ht="15" customHeight="1" x14ac:dyDescent="0.25">
      <c r="A42" s="16">
        <f>ROWS($A$4:A42)</f>
        <v>39</v>
      </c>
      <c r="B42" s="17">
        <f ca="1">IF(ValuesEntered,IF(Amortización[[#This Row],[núm.]]&lt;=Duración_del_préstamo,IF(ROW()-ROW(Amortización[[#Headers],[pago
fecha]])=1,Inicio_del_préstamo,IF(H41&gt;0,EDATE(B41,1),"")),""),"")</f>
        <v>44479</v>
      </c>
      <c r="C42" s="18">
        <f ca="1">IF(ROW()-ROW(Amortización[[#Headers],[saldo de 
apertura]])=1,Importe_del_préstamo,IF(Amortización[[#This Row],[pago
fecha]]="",0,INDEX(Amortización[], ROW()-4,8)))</f>
        <v>190127.7997716449</v>
      </c>
      <c r="D42" s="18">
        <f ca="1">IF(ValuesEntered,IF(ROW()-ROW(Amortización[[#Headers],[interés]])=1,-IPMT(Tasa_de_interés/12,1,Duración_del_préstamo-ROWS($B$4:B42)+1,Amortización[[#This Row],[saldo de 
apertura]]),IFERROR(-IPMT(Tasa_de_interés/12,1,Amortización[[#This Row],[núm.
restante]],C43),0)),0)</f>
        <v>791.02648204723255</v>
      </c>
      <c r="E42" s="18">
        <f ca="1">IFERROR(IF(AND(ValuesEntered,Amortización[[#This Row],[pago
fecha]]&lt;&gt;""),-PPMT(Tasa_de_interés/12,1,Duración_del_préstamo-ROWS($B$4:B42)+1,Amortización[[#This Row],[saldo de 
apertura]]),""),0)</f>
        <v>281.44408030909062</v>
      </c>
      <c r="F42" s="18">
        <f ca="1">IF(Amortización[[#This Row],[pago
fecha]]="",0,Importe_del_impuesto_de_propiedad)</f>
        <v>375</v>
      </c>
      <c r="G42" s="18">
        <f ca="1">IF(Amortización[[#This Row],[pago
fecha]]="",0,Amortización[[#This Row],[interés]]+Amortización[[#This Row],[principal]]+Amortización[[#This Row],[impuesto de propiedad]])</f>
        <v>1447.4705623563232</v>
      </c>
      <c r="H42" s="18">
        <f ca="1">IF(Amortización[[#This Row],[pago
fecha]]="",0,Amortización[[#This Row],[saldo de 
apertura]]-Amortización[[#This Row],[principal]])</f>
        <v>189846.3556913358</v>
      </c>
      <c r="I42" s="19">
        <f ca="1">IF(Amortización[[#This Row],[saldo de 
cierre]]&gt;0,LastRow-ROW(),0)</f>
        <v>321</v>
      </c>
    </row>
    <row r="43" spans="1:9" ht="15" customHeight="1" x14ac:dyDescent="0.25">
      <c r="A43" s="16">
        <f>ROWS($A$4:A43)</f>
        <v>40</v>
      </c>
      <c r="B43" s="17">
        <f ca="1">IF(ValuesEntered,IF(Amortización[[#This Row],[núm.]]&lt;=Duración_del_préstamo,IF(ROW()-ROW(Amortización[[#Headers],[pago
fecha]])=1,Inicio_del_préstamo,IF(H42&gt;0,EDATE(B42,1),"")),""),"")</f>
        <v>44510</v>
      </c>
      <c r="C43" s="18">
        <f ca="1">IF(ROW()-ROW(Amortización[[#Headers],[saldo de 
apertura]])=1,Importe_del_préstamo,IF(Amortización[[#This Row],[pago
fecha]]="",0,INDEX(Amortización[], ROW()-4,8)))</f>
        <v>189846.3556913358</v>
      </c>
      <c r="D43" s="18">
        <f ca="1">IF(ValuesEntered,IF(ROW()-ROW(Amortización[[#Headers],[interés]])=1,-IPMT(Tasa_de_interés/12,1,Duración_del_préstamo-ROWS($B$4:B43)+1,Amortización[[#This Row],[saldo de 
apertura]]),IFERROR(-IPMT(Tasa_de_interés/12,1,Amortización[[#This Row],[núm.
restante]],C44),0)),0)</f>
        <v>789.84891219732822</v>
      </c>
      <c r="E43" s="18">
        <f ca="1">IFERROR(IF(AND(ValuesEntered,Amortización[[#This Row],[pago
fecha]]&lt;&gt;""),-PPMT(Tasa_de_interés/12,1,Duración_del_préstamo-ROWS($B$4:B43)+1,Amortización[[#This Row],[saldo de 
apertura]]),""),0)</f>
        <v>282.61676397704514</v>
      </c>
      <c r="F43" s="18">
        <f ca="1">IF(Amortización[[#This Row],[pago
fecha]]="",0,Importe_del_impuesto_de_propiedad)</f>
        <v>375</v>
      </c>
      <c r="G43" s="18">
        <f ca="1">IF(Amortización[[#This Row],[pago
fecha]]="",0,Amortización[[#This Row],[interés]]+Amortización[[#This Row],[principal]]+Amortización[[#This Row],[impuesto de propiedad]])</f>
        <v>1447.4656761743734</v>
      </c>
      <c r="H43" s="18">
        <f ca="1">IF(Amortización[[#This Row],[pago
fecha]]="",0,Amortización[[#This Row],[saldo de 
apertura]]-Amortización[[#This Row],[principal]])</f>
        <v>189563.73892735876</v>
      </c>
      <c r="I43" s="19">
        <f ca="1">IF(Amortización[[#This Row],[saldo de 
cierre]]&gt;0,LastRow-ROW(),0)</f>
        <v>320</v>
      </c>
    </row>
    <row r="44" spans="1:9" ht="15" customHeight="1" x14ac:dyDescent="0.25">
      <c r="A44" s="16">
        <f>ROWS($A$4:A44)</f>
        <v>41</v>
      </c>
      <c r="B44" s="17">
        <f ca="1">IF(ValuesEntered,IF(Amortización[[#This Row],[núm.]]&lt;=Duración_del_préstamo,IF(ROW()-ROW(Amortización[[#Headers],[pago
fecha]])=1,Inicio_del_préstamo,IF(H43&gt;0,EDATE(B43,1),"")),""),"")</f>
        <v>44540</v>
      </c>
      <c r="C44" s="18">
        <f ca="1">IF(ROW()-ROW(Amortización[[#Headers],[saldo de 
apertura]])=1,Importe_del_préstamo,IF(Amortización[[#This Row],[pago
fecha]]="",0,INDEX(Amortización[], ROW()-4,8)))</f>
        <v>189563.73892735876</v>
      </c>
      <c r="D44" s="18">
        <f ca="1">IF(ValuesEntered,IF(ROW()-ROW(Amortización[[#Headers],[interés]])=1,-IPMT(Tasa_de_interés/12,1,Duración_del_préstamo-ROWS($B$4:B44)+1,Amortización[[#This Row],[saldo de 
apertura]]),IFERROR(-IPMT(Tasa_de_interés/12,1,Amortización[[#This Row],[núm.
restante]],C45),0)),0)</f>
        <v>788.66643580638254</v>
      </c>
      <c r="E44" s="18">
        <f ca="1">IFERROR(IF(AND(ValuesEntered,Amortización[[#This Row],[pago
fecha]]&lt;&gt;""),-PPMT(Tasa_de_interés/12,1,Duración_del_préstamo-ROWS($B$4:B44)+1,Amortización[[#This Row],[saldo de 
apertura]]),""),0)</f>
        <v>283.79433382694958</v>
      </c>
      <c r="F44" s="18">
        <f ca="1">IF(Amortización[[#This Row],[pago
fecha]]="",0,Importe_del_impuesto_de_propiedad)</f>
        <v>375</v>
      </c>
      <c r="G44" s="18">
        <f ca="1">IF(Amortización[[#This Row],[pago
fecha]]="",0,Amortización[[#This Row],[interés]]+Amortización[[#This Row],[principal]]+Amortización[[#This Row],[impuesto de propiedad]])</f>
        <v>1447.4607696333321</v>
      </c>
      <c r="H44" s="18">
        <f ca="1">IF(Amortización[[#This Row],[pago
fecha]]="",0,Amortización[[#This Row],[saldo de 
apertura]]-Amortización[[#This Row],[principal]])</f>
        <v>189279.94459353181</v>
      </c>
      <c r="I44" s="19">
        <f ca="1">IF(Amortización[[#This Row],[saldo de 
cierre]]&gt;0,LastRow-ROW(),0)</f>
        <v>319</v>
      </c>
    </row>
    <row r="45" spans="1:9" ht="15" customHeight="1" x14ac:dyDescent="0.25">
      <c r="A45" s="16">
        <f>ROWS($A$4:A45)</f>
        <v>42</v>
      </c>
      <c r="B45" s="17">
        <f ca="1">IF(ValuesEntered,IF(Amortización[[#This Row],[núm.]]&lt;=Duración_del_préstamo,IF(ROW()-ROW(Amortización[[#Headers],[pago
fecha]])=1,Inicio_del_préstamo,IF(H44&gt;0,EDATE(B44,1),"")),""),"")</f>
        <v>44571</v>
      </c>
      <c r="C45" s="18">
        <f ca="1">IF(ROW()-ROW(Amortización[[#Headers],[saldo de 
apertura]])=1,Importe_del_préstamo,IF(Amortización[[#This Row],[pago
fecha]]="",0,INDEX(Amortización[], ROW()-4,8)))</f>
        <v>189279.94459353181</v>
      </c>
      <c r="D45" s="18">
        <f ca="1">IF(ValuesEntered,IF(ROW()-ROW(Amortización[[#Headers],[interés]])=1,-IPMT(Tasa_de_interés/12,1,Duración_del_préstamo-ROWS($B$4:B45)+1,Amortización[[#This Row],[saldo de 
apertura]]),IFERROR(-IPMT(Tasa_de_interés/12,1,Amortización[[#This Row],[núm.
restante]],C46),0)),0)</f>
        <v>787.4790324304746</v>
      </c>
      <c r="E45" s="18">
        <f ca="1">IFERROR(IF(AND(ValuesEntered,Amortización[[#This Row],[pago
fecha]]&lt;&gt;""),-PPMT(Tasa_de_interés/12,1,Duración_del_préstamo-ROWS($B$4:B45)+1,Amortización[[#This Row],[saldo de 
apertura]]),""),0)</f>
        <v>284.97681021789521</v>
      </c>
      <c r="F45" s="18">
        <f ca="1">IF(Amortización[[#This Row],[pago
fecha]]="",0,Importe_del_impuesto_de_propiedad)</f>
        <v>375</v>
      </c>
      <c r="G45" s="18">
        <f ca="1">IF(Amortización[[#This Row],[pago
fecha]]="",0,Amortización[[#This Row],[interés]]+Amortización[[#This Row],[principal]]+Amortización[[#This Row],[impuesto de propiedad]])</f>
        <v>1447.4558426483698</v>
      </c>
      <c r="H45" s="18">
        <f ca="1">IF(Amortización[[#This Row],[pago
fecha]]="",0,Amortización[[#This Row],[saldo de 
apertura]]-Amortización[[#This Row],[principal]])</f>
        <v>188994.96778331391</v>
      </c>
      <c r="I45" s="19">
        <f ca="1">IF(Amortización[[#This Row],[saldo de 
cierre]]&gt;0,LastRow-ROW(),0)</f>
        <v>318</v>
      </c>
    </row>
    <row r="46" spans="1:9" ht="15" customHeight="1" x14ac:dyDescent="0.25">
      <c r="A46" s="16">
        <f>ROWS($A$4:A46)</f>
        <v>43</v>
      </c>
      <c r="B46" s="17">
        <f ca="1">IF(ValuesEntered,IF(Amortización[[#This Row],[núm.]]&lt;=Duración_del_préstamo,IF(ROW()-ROW(Amortización[[#Headers],[pago
fecha]])=1,Inicio_del_préstamo,IF(H45&gt;0,EDATE(B45,1),"")),""),"")</f>
        <v>44602</v>
      </c>
      <c r="C46" s="18">
        <f ca="1">IF(ROW()-ROW(Amortización[[#Headers],[saldo de 
apertura]])=1,Importe_del_préstamo,IF(Amortización[[#This Row],[pago
fecha]]="",0,INDEX(Amortización[], ROW()-4,8)))</f>
        <v>188994.96778331391</v>
      </c>
      <c r="D46" s="18">
        <f ca="1">IF(ValuesEntered,IF(ROW()-ROW(Amortización[[#Headers],[interés]])=1,-IPMT(Tasa_de_interés/12,1,Duración_del_préstamo-ROWS($B$4:B46)+1,Amortización[[#This Row],[saldo de 
apertura]]),IFERROR(-IPMT(Tasa_de_interés/12,1,Amortización[[#This Row],[núm.
restante]],C47),0)),0)</f>
        <v>786.28668154050035</v>
      </c>
      <c r="E46" s="18">
        <f ca="1">IFERROR(IF(AND(ValuesEntered,Amortización[[#This Row],[pago
fecha]]&lt;&gt;""),-PPMT(Tasa_de_interés/12,1,Duración_del_préstamo-ROWS($B$4:B46)+1,Amortización[[#This Row],[saldo de 
apertura]]),""),0)</f>
        <v>286.16421359380314</v>
      </c>
      <c r="F46" s="18">
        <f ca="1">IF(Amortización[[#This Row],[pago
fecha]]="",0,Importe_del_impuesto_de_propiedad)</f>
        <v>375</v>
      </c>
      <c r="G46" s="18">
        <f ca="1">IF(Amortización[[#This Row],[pago
fecha]]="",0,Amortización[[#This Row],[interés]]+Amortización[[#This Row],[principal]]+Amortización[[#This Row],[impuesto de propiedad]])</f>
        <v>1447.4508951343034</v>
      </c>
      <c r="H46" s="18">
        <f ca="1">IF(Amortización[[#This Row],[pago
fecha]]="",0,Amortización[[#This Row],[saldo de 
apertura]]-Amortización[[#This Row],[principal]])</f>
        <v>188708.8035697201</v>
      </c>
      <c r="I46" s="19">
        <f ca="1">IF(Amortización[[#This Row],[saldo de 
cierre]]&gt;0,LastRow-ROW(),0)</f>
        <v>317</v>
      </c>
    </row>
    <row r="47" spans="1:9" ht="15" customHeight="1" x14ac:dyDescent="0.25">
      <c r="A47" s="16">
        <f>ROWS($A$4:A47)</f>
        <v>44</v>
      </c>
      <c r="B47" s="17">
        <f ca="1">IF(ValuesEntered,IF(Amortización[[#This Row],[núm.]]&lt;=Duración_del_préstamo,IF(ROW()-ROW(Amortización[[#Headers],[pago
fecha]])=1,Inicio_del_préstamo,IF(H46&gt;0,EDATE(B46,1),"")),""),"")</f>
        <v>44630</v>
      </c>
      <c r="C47" s="18">
        <f ca="1">IF(ROW()-ROW(Amortización[[#Headers],[saldo de 
apertura]])=1,Importe_del_préstamo,IF(Amortización[[#This Row],[pago
fecha]]="",0,INDEX(Amortización[], ROW()-4,8)))</f>
        <v>188708.8035697201</v>
      </c>
      <c r="D47" s="18">
        <f ca="1">IF(ValuesEntered,IF(ROW()-ROW(Amortización[[#Headers],[interés]])=1,-IPMT(Tasa_de_interés/12,1,Duración_del_préstamo-ROWS($B$4:B47)+1,Amortización[[#This Row],[saldo de 
apertura]]),IFERROR(-IPMT(Tasa_de_interés/12,1,Amortización[[#This Row],[núm.
restante]],C48),0)),0)</f>
        <v>785.08936252181797</v>
      </c>
      <c r="E47" s="18">
        <f ca="1">IFERROR(IF(AND(ValuesEntered,Amortización[[#This Row],[pago
fecha]]&lt;&gt;""),-PPMT(Tasa_de_interés/12,1,Duración_del_préstamo-ROWS($B$4:B47)+1,Amortización[[#This Row],[saldo de 
apertura]]),""),0)</f>
        <v>287.35656448377722</v>
      </c>
      <c r="F47" s="18">
        <f ca="1">IF(Amortización[[#This Row],[pago
fecha]]="",0,Importe_del_impuesto_de_propiedad)</f>
        <v>375</v>
      </c>
      <c r="G47" s="18">
        <f ca="1">IF(Amortización[[#This Row],[pago
fecha]]="",0,Amortización[[#This Row],[interés]]+Amortización[[#This Row],[principal]]+Amortización[[#This Row],[impuesto de propiedad]])</f>
        <v>1447.4459270055952</v>
      </c>
      <c r="H47" s="18">
        <f ca="1">IF(Amortización[[#This Row],[pago
fecha]]="",0,Amortización[[#This Row],[saldo de 
apertura]]-Amortización[[#This Row],[principal]])</f>
        <v>188421.44700523632</v>
      </c>
      <c r="I47" s="19">
        <f ca="1">IF(Amortización[[#This Row],[saldo de 
cierre]]&gt;0,LastRow-ROW(),0)</f>
        <v>316</v>
      </c>
    </row>
    <row r="48" spans="1:9" ht="15" customHeight="1" x14ac:dyDescent="0.25">
      <c r="A48" s="16">
        <f>ROWS($A$4:A48)</f>
        <v>45</v>
      </c>
      <c r="B48" s="17">
        <f ca="1">IF(ValuesEntered,IF(Amortización[[#This Row],[núm.]]&lt;=Duración_del_préstamo,IF(ROW()-ROW(Amortización[[#Headers],[pago
fecha]])=1,Inicio_del_préstamo,IF(H47&gt;0,EDATE(B47,1),"")),""),"")</f>
        <v>44661</v>
      </c>
      <c r="C48" s="18">
        <f ca="1">IF(ROW()-ROW(Amortización[[#Headers],[saldo de 
apertura]])=1,Importe_del_préstamo,IF(Amortización[[#This Row],[pago
fecha]]="",0,INDEX(Amortización[], ROW()-4,8)))</f>
        <v>188421.44700523632</v>
      </c>
      <c r="D48" s="18">
        <f ca="1">IF(ValuesEntered,IF(ROW()-ROW(Amortización[[#Headers],[interés]])=1,-IPMT(Tasa_de_interés/12,1,Duración_del_préstamo-ROWS($B$4:B48)+1,Amortización[[#This Row],[saldo de 
apertura]]),IFERROR(-IPMT(Tasa_de_interés/12,1,Amortización[[#This Row],[núm.
restante]],C49),0)),0)</f>
        <v>783.88705467389104</v>
      </c>
      <c r="E48" s="18">
        <f ca="1">IFERROR(IF(AND(ValuesEntered,Amortización[[#This Row],[pago
fecha]]&lt;&gt;""),-PPMT(Tasa_de_interés/12,1,Duración_del_préstamo-ROWS($B$4:B48)+1,Amortización[[#This Row],[saldo de 
apertura]]),""),0)</f>
        <v>288.55388350245971</v>
      </c>
      <c r="F48" s="18">
        <f ca="1">IF(Amortización[[#This Row],[pago
fecha]]="",0,Importe_del_impuesto_de_propiedad)</f>
        <v>375</v>
      </c>
      <c r="G48" s="18">
        <f ca="1">IF(Amortización[[#This Row],[pago
fecha]]="",0,Amortización[[#This Row],[interés]]+Amortización[[#This Row],[principal]]+Amortización[[#This Row],[impuesto de propiedad]])</f>
        <v>1447.4409381763508</v>
      </c>
      <c r="H48" s="18">
        <f ca="1">IF(Amortización[[#This Row],[pago
fecha]]="",0,Amortización[[#This Row],[saldo de 
apertura]]-Amortización[[#This Row],[principal]])</f>
        <v>188132.89312173385</v>
      </c>
      <c r="I48" s="19">
        <f ca="1">IF(Amortización[[#This Row],[saldo de 
cierre]]&gt;0,LastRow-ROW(),0)</f>
        <v>315</v>
      </c>
    </row>
    <row r="49" spans="1:9" ht="15" customHeight="1" x14ac:dyDescent="0.25">
      <c r="A49" s="16">
        <f>ROWS($A$4:A49)</f>
        <v>46</v>
      </c>
      <c r="B49" s="17">
        <f ca="1">IF(ValuesEntered,IF(Amortización[[#This Row],[núm.]]&lt;=Duración_del_préstamo,IF(ROW()-ROW(Amortización[[#Headers],[pago
fecha]])=1,Inicio_del_préstamo,IF(H48&gt;0,EDATE(B48,1),"")),""),"")</f>
        <v>44691</v>
      </c>
      <c r="C49" s="18">
        <f ca="1">IF(ROW()-ROW(Amortización[[#Headers],[saldo de 
apertura]])=1,Importe_del_préstamo,IF(Amortización[[#This Row],[pago
fecha]]="",0,INDEX(Amortización[], ROW()-4,8)))</f>
        <v>188132.89312173385</v>
      </c>
      <c r="D49" s="18">
        <f ca="1">IF(ValuesEntered,IF(ROW()-ROW(Amortización[[#Headers],[interés]])=1,-IPMT(Tasa_de_interés/12,1,Duración_del_préstamo-ROWS($B$4:B49)+1,Amortización[[#This Row],[saldo de 
apertura]]),IFERROR(-IPMT(Tasa_de_interés/12,1,Amortización[[#This Row],[núm.
restante]],C50),0)),0)</f>
        <v>782.6797372099312</v>
      </c>
      <c r="E49" s="18">
        <f ca="1">IFERROR(IF(AND(ValuesEntered,Amortización[[#This Row],[pago
fecha]]&lt;&gt;""),-PPMT(Tasa_de_interés/12,1,Duración_del_préstamo-ROWS($B$4:B49)+1,Amortización[[#This Row],[saldo de 
apertura]]),""),0)</f>
        <v>289.75619135038653</v>
      </c>
      <c r="F49" s="18">
        <f ca="1">IF(Amortización[[#This Row],[pago
fecha]]="",0,Importe_del_impuesto_de_propiedad)</f>
        <v>375</v>
      </c>
      <c r="G49" s="18">
        <f ca="1">IF(Amortización[[#This Row],[pago
fecha]]="",0,Amortización[[#This Row],[interés]]+Amortización[[#This Row],[principal]]+Amortización[[#This Row],[impuesto de propiedad]])</f>
        <v>1447.4359285603177</v>
      </c>
      <c r="H49" s="18">
        <f ca="1">IF(Amortización[[#This Row],[pago
fecha]]="",0,Amortización[[#This Row],[saldo de 
apertura]]-Amortización[[#This Row],[principal]])</f>
        <v>187843.13693038348</v>
      </c>
      <c r="I49" s="19">
        <f ca="1">IF(Amortización[[#This Row],[saldo de 
cierre]]&gt;0,LastRow-ROW(),0)</f>
        <v>314</v>
      </c>
    </row>
    <row r="50" spans="1:9" ht="15" customHeight="1" x14ac:dyDescent="0.25">
      <c r="A50" s="16">
        <f>ROWS($A$4:A50)</f>
        <v>47</v>
      </c>
      <c r="B50" s="17">
        <f ca="1">IF(ValuesEntered,IF(Amortización[[#This Row],[núm.]]&lt;=Duración_del_préstamo,IF(ROW()-ROW(Amortización[[#Headers],[pago
fecha]])=1,Inicio_del_préstamo,IF(H49&gt;0,EDATE(B49,1),"")),""),"")</f>
        <v>44722</v>
      </c>
      <c r="C50" s="18">
        <f ca="1">IF(ROW()-ROW(Amortización[[#Headers],[saldo de 
apertura]])=1,Importe_del_préstamo,IF(Amortización[[#This Row],[pago
fecha]]="",0,INDEX(Amortización[], ROW()-4,8)))</f>
        <v>187843.13693038348</v>
      </c>
      <c r="D50" s="18">
        <f ca="1">IF(ValuesEntered,IF(ROW()-ROW(Amortización[[#Headers],[interés]])=1,-IPMT(Tasa_de_interés/12,1,Duración_del_préstamo-ROWS($B$4:B50)+1,Amortización[[#This Row],[saldo de 
apertura]]),IFERROR(-IPMT(Tasa_de_interés/12,1,Amortización[[#This Row],[núm.
restante]],C51),0)),0)</f>
        <v>781.46738925653813</v>
      </c>
      <c r="E50" s="18">
        <f ca="1">IFERROR(IF(AND(ValuesEntered,Amortización[[#This Row],[pago
fecha]]&lt;&gt;""),-PPMT(Tasa_de_interés/12,1,Duración_del_préstamo-ROWS($B$4:B50)+1,Amortización[[#This Row],[saldo de 
apertura]]),""),0)</f>
        <v>290.96350881434654</v>
      </c>
      <c r="F50" s="18">
        <f ca="1">IF(Amortización[[#This Row],[pago
fecha]]="",0,Importe_del_impuesto_de_propiedad)</f>
        <v>375</v>
      </c>
      <c r="G50" s="18">
        <f ca="1">IF(Amortización[[#This Row],[pago
fecha]]="",0,Amortización[[#This Row],[interés]]+Amortización[[#This Row],[principal]]+Amortización[[#This Row],[impuesto de propiedad]])</f>
        <v>1447.4308980708847</v>
      </c>
      <c r="H50" s="18">
        <f ca="1">IF(Amortización[[#This Row],[pago
fecha]]="",0,Amortización[[#This Row],[saldo de 
apertura]]-Amortización[[#This Row],[principal]])</f>
        <v>187552.17342156914</v>
      </c>
      <c r="I50" s="19">
        <f ca="1">IF(Amortización[[#This Row],[saldo de 
cierre]]&gt;0,LastRow-ROW(),0)</f>
        <v>313</v>
      </c>
    </row>
    <row r="51" spans="1:9" ht="15" customHeight="1" x14ac:dyDescent="0.25">
      <c r="A51" s="16">
        <f>ROWS($A$4:A51)</f>
        <v>48</v>
      </c>
      <c r="B51" s="17">
        <f ca="1">IF(ValuesEntered,IF(Amortización[[#This Row],[núm.]]&lt;=Duración_del_préstamo,IF(ROW()-ROW(Amortización[[#Headers],[pago
fecha]])=1,Inicio_del_préstamo,IF(H50&gt;0,EDATE(B50,1),"")),""),"")</f>
        <v>44752</v>
      </c>
      <c r="C51" s="18">
        <f ca="1">IF(ROW()-ROW(Amortización[[#Headers],[saldo de 
apertura]])=1,Importe_del_préstamo,IF(Amortización[[#This Row],[pago
fecha]]="",0,INDEX(Amortización[], ROW()-4,8)))</f>
        <v>187552.17342156914</v>
      </c>
      <c r="D51" s="18">
        <f ca="1">IF(ValuesEntered,IF(ROW()-ROW(Amortización[[#Headers],[interés]])=1,-IPMT(Tasa_de_interés/12,1,Duración_del_préstamo-ROWS($B$4:B51)+1,Amortización[[#This Row],[saldo de 
apertura]]),IFERROR(-IPMT(Tasa_de_interés/12,1,Amortización[[#This Row],[núm.
restante]],C52),0)),0)</f>
        <v>780.24998985333912</v>
      </c>
      <c r="E51" s="18">
        <f ca="1">IFERROR(IF(AND(ValuesEntered,Amortización[[#This Row],[pago
fecha]]&lt;&gt;""),-PPMT(Tasa_de_interés/12,1,Duración_del_préstamo-ROWS($B$4:B51)+1,Amortización[[#This Row],[saldo de 
apertura]]),""),0)</f>
        <v>292.17585676773962</v>
      </c>
      <c r="F51" s="18">
        <f ca="1">IF(Amortización[[#This Row],[pago
fecha]]="",0,Importe_del_impuesto_de_propiedad)</f>
        <v>375</v>
      </c>
      <c r="G51" s="18">
        <f ca="1">IF(Amortización[[#This Row],[pago
fecha]]="",0,Amortización[[#This Row],[interés]]+Amortización[[#This Row],[principal]]+Amortización[[#This Row],[impuesto de propiedad]])</f>
        <v>1447.4258466210788</v>
      </c>
      <c r="H51" s="18">
        <f ca="1">IF(Amortización[[#This Row],[pago
fecha]]="",0,Amortización[[#This Row],[saldo de 
apertura]]-Amortización[[#This Row],[principal]])</f>
        <v>187259.99756480139</v>
      </c>
      <c r="I51" s="19">
        <f ca="1">IF(Amortización[[#This Row],[saldo de 
cierre]]&gt;0,LastRow-ROW(),0)</f>
        <v>312</v>
      </c>
    </row>
    <row r="52" spans="1:9" ht="15" customHeight="1" x14ac:dyDescent="0.25">
      <c r="A52" s="16">
        <f>ROWS($A$4:A52)</f>
        <v>49</v>
      </c>
      <c r="B52" s="17">
        <f ca="1">IF(ValuesEntered,IF(Amortización[[#This Row],[núm.]]&lt;=Duración_del_préstamo,IF(ROW()-ROW(Amortización[[#Headers],[pago
fecha]])=1,Inicio_del_préstamo,IF(H51&gt;0,EDATE(B51,1),"")),""),"")</f>
        <v>44783</v>
      </c>
      <c r="C52" s="18">
        <f ca="1">IF(ROW()-ROW(Amortización[[#Headers],[saldo de 
apertura]])=1,Importe_del_préstamo,IF(Amortización[[#This Row],[pago
fecha]]="",0,INDEX(Amortización[], ROW()-4,8)))</f>
        <v>187259.99756480139</v>
      </c>
      <c r="D52" s="18">
        <f ca="1">IF(ValuesEntered,IF(ROW()-ROW(Amortización[[#Headers],[interés]])=1,-IPMT(Tasa_de_interés/12,1,Duración_del_préstamo-ROWS($B$4:B52)+1,Amortización[[#This Row],[saldo de 
apertura]]),IFERROR(-IPMT(Tasa_de_interés/12,1,Amortización[[#This Row],[núm.
restante]],C53),0)),0)</f>
        <v>779.02751795262691</v>
      </c>
      <c r="E52" s="18">
        <f ca="1">IFERROR(IF(AND(ValuesEntered,Amortización[[#This Row],[pago
fecha]]&lt;&gt;""),-PPMT(Tasa_de_interés/12,1,Duración_del_préstamo-ROWS($B$4:B52)+1,Amortización[[#This Row],[saldo de 
apertura]]),""),0)</f>
        <v>293.39325617093863</v>
      </c>
      <c r="F52" s="18">
        <f ca="1">IF(Amortización[[#This Row],[pago
fecha]]="",0,Importe_del_impuesto_de_propiedad)</f>
        <v>375</v>
      </c>
      <c r="G52" s="18">
        <f ca="1">IF(Amortización[[#This Row],[pago
fecha]]="",0,Amortización[[#This Row],[interés]]+Amortización[[#This Row],[principal]]+Amortización[[#This Row],[impuesto de propiedad]])</f>
        <v>1447.4207741235655</v>
      </c>
      <c r="H52" s="18">
        <f ca="1">IF(Amortización[[#This Row],[pago
fecha]]="",0,Amortización[[#This Row],[saldo de 
apertura]]-Amortización[[#This Row],[principal]])</f>
        <v>186966.60430863046</v>
      </c>
      <c r="I52" s="19">
        <f ca="1">IF(Amortización[[#This Row],[saldo de 
cierre]]&gt;0,LastRow-ROW(),0)</f>
        <v>311</v>
      </c>
    </row>
    <row r="53" spans="1:9" ht="15" customHeight="1" x14ac:dyDescent="0.25">
      <c r="A53" s="16">
        <f>ROWS($A$4:A53)</f>
        <v>50</v>
      </c>
      <c r="B53" s="17">
        <f ca="1">IF(ValuesEntered,IF(Amortización[[#This Row],[núm.]]&lt;=Duración_del_préstamo,IF(ROW()-ROW(Amortización[[#Headers],[pago
fecha]])=1,Inicio_del_préstamo,IF(H52&gt;0,EDATE(B52,1),"")),""),"")</f>
        <v>44814</v>
      </c>
      <c r="C53" s="18">
        <f ca="1">IF(ROW()-ROW(Amortización[[#Headers],[saldo de 
apertura]])=1,Importe_del_préstamo,IF(Amortización[[#This Row],[pago
fecha]]="",0,INDEX(Amortización[], ROW()-4,8)))</f>
        <v>186966.60430863046</v>
      </c>
      <c r="D53" s="18">
        <f ca="1">IF(ValuesEntered,IF(ROW()-ROW(Amortización[[#Headers],[interés]])=1,-IPMT(Tasa_de_interés/12,1,Duración_del_préstamo-ROWS($B$4:B53)+1,Amortización[[#This Row],[saldo de 
apertura]]),IFERROR(-IPMT(Tasa_de_interés/12,1,Amortización[[#This Row],[núm.
restante]],C54),0)),0)</f>
        <v>777.79995241899496</v>
      </c>
      <c r="E53" s="18">
        <f ca="1">IFERROR(IF(AND(ValuesEntered,Amortización[[#This Row],[pago
fecha]]&lt;&gt;""),-PPMT(Tasa_de_interés/12,1,Duración_del_préstamo-ROWS($B$4:B53)+1,Amortización[[#This Row],[saldo de 
apertura]]),""),0)</f>
        <v>294.61572807165072</v>
      </c>
      <c r="F53" s="18">
        <f ca="1">IF(Amortización[[#This Row],[pago
fecha]]="",0,Importe_del_impuesto_de_propiedad)</f>
        <v>375</v>
      </c>
      <c r="G53" s="18">
        <f ca="1">IF(Amortización[[#This Row],[pago
fecha]]="",0,Amortización[[#This Row],[interés]]+Amortización[[#This Row],[principal]]+Amortización[[#This Row],[impuesto de propiedad]])</f>
        <v>1447.4156804906456</v>
      </c>
      <c r="H53" s="18">
        <f ca="1">IF(Amortización[[#This Row],[pago
fecha]]="",0,Amortización[[#This Row],[saldo de 
apertura]]-Amortización[[#This Row],[principal]])</f>
        <v>186671.9885805588</v>
      </c>
      <c r="I53" s="19">
        <f ca="1">IF(Amortización[[#This Row],[saldo de 
cierre]]&gt;0,LastRow-ROW(),0)</f>
        <v>310</v>
      </c>
    </row>
    <row r="54" spans="1:9" ht="15" customHeight="1" x14ac:dyDescent="0.25">
      <c r="A54" s="16">
        <f>ROWS($A$4:A54)</f>
        <v>51</v>
      </c>
      <c r="B54" s="17">
        <f ca="1">IF(ValuesEntered,IF(Amortización[[#This Row],[núm.]]&lt;=Duración_del_préstamo,IF(ROW()-ROW(Amortización[[#Headers],[pago
fecha]])=1,Inicio_del_préstamo,IF(H53&gt;0,EDATE(B53,1),"")),""),"")</f>
        <v>44844</v>
      </c>
      <c r="C54" s="18">
        <f ca="1">IF(ROW()-ROW(Amortización[[#Headers],[saldo de 
apertura]])=1,Importe_del_préstamo,IF(Amortización[[#This Row],[pago
fecha]]="",0,INDEX(Amortización[], ROW()-4,8)))</f>
        <v>186671.9885805588</v>
      </c>
      <c r="D54" s="18">
        <f ca="1">IF(ValuesEntered,IF(ROW()-ROW(Amortización[[#Headers],[interés]])=1,-IPMT(Tasa_de_interés/12,1,Duración_del_préstamo-ROWS($B$4:B54)+1,Amortización[[#This Row],[saldo de 
apertura]]),IFERROR(-IPMT(Tasa_de_interés/12,1,Amortización[[#This Row],[núm.
restante]],C55),0)),0)</f>
        <v>776.56727202897298</v>
      </c>
      <c r="E54" s="18">
        <f ca="1">IFERROR(IF(AND(ValuesEntered,Amortización[[#This Row],[pago
fecha]]&lt;&gt;""),-PPMT(Tasa_de_interés/12,1,Duración_del_préstamo-ROWS($B$4:B54)+1,Amortización[[#This Row],[saldo de 
apertura]]),""),0)</f>
        <v>295.84329360528261</v>
      </c>
      <c r="F54" s="18">
        <f ca="1">IF(Amortización[[#This Row],[pago
fecha]]="",0,Importe_del_impuesto_de_propiedad)</f>
        <v>375</v>
      </c>
      <c r="G54" s="18">
        <f ca="1">IF(Amortización[[#This Row],[pago
fecha]]="",0,Amortización[[#This Row],[interés]]+Amortización[[#This Row],[principal]]+Amortización[[#This Row],[impuesto de propiedad]])</f>
        <v>1447.4105656342556</v>
      </c>
      <c r="H54" s="18">
        <f ca="1">IF(Amortización[[#This Row],[pago
fecha]]="",0,Amortización[[#This Row],[saldo de 
apertura]]-Amortización[[#This Row],[principal]])</f>
        <v>186376.14528695351</v>
      </c>
      <c r="I54" s="19">
        <f ca="1">IF(Amortización[[#This Row],[saldo de 
cierre]]&gt;0,LastRow-ROW(),0)</f>
        <v>309</v>
      </c>
    </row>
    <row r="55" spans="1:9" ht="15" customHeight="1" x14ac:dyDescent="0.25">
      <c r="A55" s="16">
        <f>ROWS($A$4:A55)</f>
        <v>52</v>
      </c>
      <c r="B55" s="17">
        <f ca="1">IF(ValuesEntered,IF(Amortización[[#This Row],[núm.]]&lt;=Duración_del_préstamo,IF(ROW()-ROW(Amortización[[#Headers],[pago
fecha]])=1,Inicio_del_préstamo,IF(H54&gt;0,EDATE(B54,1),"")),""),"")</f>
        <v>44875</v>
      </c>
      <c r="C55" s="18">
        <f ca="1">IF(ROW()-ROW(Amortización[[#Headers],[saldo de 
apertura]])=1,Importe_del_préstamo,IF(Amortización[[#This Row],[pago
fecha]]="",0,INDEX(Amortización[], ROW()-4,8)))</f>
        <v>186376.14528695351</v>
      </c>
      <c r="D55" s="18">
        <f ca="1">IF(ValuesEntered,IF(ROW()-ROW(Amortización[[#Headers],[interés]])=1,-IPMT(Tasa_de_interés/12,1,Duración_del_préstamo-ROWS($B$4:B55)+1,Amortización[[#This Row],[saldo de 
apertura]]),IFERROR(-IPMT(Tasa_de_interés/12,1,Amortización[[#This Row],[núm.
restante]],C56),0)),0)</f>
        <v>775.32945547065924</v>
      </c>
      <c r="E55" s="18">
        <f ca="1">IFERROR(IF(AND(ValuesEntered,Amortización[[#This Row],[pago
fecha]]&lt;&gt;""),-PPMT(Tasa_de_interés/12,1,Duración_del_préstamo-ROWS($B$4:B55)+1,Amortización[[#This Row],[saldo de 
apertura]]),""),0)</f>
        <v>297.07597399530465</v>
      </c>
      <c r="F55" s="18">
        <f ca="1">IF(Amortización[[#This Row],[pago
fecha]]="",0,Importe_del_impuesto_de_propiedad)</f>
        <v>375</v>
      </c>
      <c r="G55" s="18">
        <f ca="1">IF(Amortización[[#This Row],[pago
fecha]]="",0,Amortización[[#This Row],[interés]]+Amortización[[#This Row],[principal]]+Amortización[[#This Row],[impuesto de propiedad]])</f>
        <v>1447.4054294659638</v>
      </c>
      <c r="H55" s="18">
        <f ca="1">IF(Amortización[[#This Row],[pago
fecha]]="",0,Amortización[[#This Row],[saldo de 
apertura]]-Amortización[[#This Row],[principal]])</f>
        <v>186079.06931295822</v>
      </c>
      <c r="I55" s="19">
        <f ca="1">IF(Amortización[[#This Row],[saldo de 
cierre]]&gt;0,LastRow-ROW(),0)</f>
        <v>308</v>
      </c>
    </row>
    <row r="56" spans="1:9" ht="15" customHeight="1" x14ac:dyDescent="0.25">
      <c r="A56" s="16">
        <f>ROWS($A$4:A56)</f>
        <v>53</v>
      </c>
      <c r="B56" s="17">
        <f ca="1">IF(ValuesEntered,IF(Amortización[[#This Row],[núm.]]&lt;=Duración_del_préstamo,IF(ROW()-ROW(Amortización[[#Headers],[pago
fecha]])=1,Inicio_del_préstamo,IF(H55&gt;0,EDATE(B55,1),"")),""),"")</f>
        <v>44905</v>
      </c>
      <c r="C56" s="18">
        <f ca="1">IF(ROW()-ROW(Amortización[[#Headers],[saldo de 
apertura]])=1,Importe_del_préstamo,IF(Amortización[[#This Row],[pago
fecha]]="",0,INDEX(Amortización[], ROW()-4,8)))</f>
        <v>186079.06931295822</v>
      </c>
      <c r="D56" s="18">
        <f ca="1">IF(ValuesEntered,IF(ROW()-ROW(Amortización[[#Headers],[interés]])=1,-IPMT(Tasa_de_interés/12,1,Duración_del_préstamo-ROWS($B$4:B56)+1,Amortización[[#This Row],[saldo de 
apertura]]),IFERROR(-IPMT(Tasa_de_interés/12,1,Amortización[[#This Row],[núm.
restante]],C57),0)),0)</f>
        <v>774.08648134335249</v>
      </c>
      <c r="E56" s="18">
        <f ca="1">IFERROR(IF(AND(ValuesEntered,Amortización[[#This Row],[pago
fecha]]&lt;&gt;""),-PPMT(Tasa_de_interés/12,1,Duración_del_préstamo-ROWS($B$4:B56)+1,Amortización[[#This Row],[saldo de 
apertura]]),""),0)</f>
        <v>298.31379055361845</v>
      </c>
      <c r="F56" s="18">
        <f ca="1">IF(Amortización[[#This Row],[pago
fecha]]="",0,Importe_del_impuesto_de_propiedad)</f>
        <v>375</v>
      </c>
      <c r="G56" s="18">
        <f ca="1">IF(Amortización[[#This Row],[pago
fecha]]="",0,Amortización[[#This Row],[interés]]+Amortización[[#This Row],[principal]]+Amortización[[#This Row],[impuesto de propiedad]])</f>
        <v>1447.4002718969709</v>
      </c>
      <c r="H56" s="18">
        <f ca="1">IF(Amortización[[#This Row],[pago
fecha]]="",0,Amortización[[#This Row],[saldo de 
apertura]]-Amortización[[#This Row],[principal]])</f>
        <v>185780.75552240459</v>
      </c>
      <c r="I56" s="19">
        <f ca="1">IF(Amortización[[#This Row],[saldo de 
cierre]]&gt;0,LastRow-ROW(),0)</f>
        <v>307</v>
      </c>
    </row>
    <row r="57" spans="1:9" ht="15" customHeight="1" x14ac:dyDescent="0.25">
      <c r="A57" s="16">
        <f>ROWS($A$4:A57)</f>
        <v>54</v>
      </c>
      <c r="B57" s="17">
        <f ca="1">IF(ValuesEntered,IF(Amortización[[#This Row],[núm.]]&lt;=Duración_del_préstamo,IF(ROW()-ROW(Amortización[[#Headers],[pago
fecha]])=1,Inicio_del_préstamo,IF(H56&gt;0,EDATE(B56,1),"")),""),"")</f>
        <v>44936</v>
      </c>
      <c r="C57" s="18">
        <f ca="1">IF(ROW()-ROW(Amortización[[#Headers],[saldo de 
apertura]])=1,Importe_del_préstamo,IF(Amortización[[#This Row],[pago
fecha]]="",0,INDEX(Amortización[], ROW()-4,8)))</f>
        <v>185780.75552240459</v>
      </c>
      <c r="D57" s="18">
        <f ca="1">IF(ValuesEntered,IF(ROW()-ROW(Amortización[[#Headers],[interés]])=1,-IPMT(Tasa_de_interés/12,1,Duración_del_préstamo-ROWS($B$4:B57)+1,Amortización[[#This Row],[saldo de 
apertura]]),IFERROR(-IPMT(Tasa_de_interés/12,1,Amortización[[#This Row],[núm.
restante]],C58),0)),0)</f>
        <v>772.83832815718199</v>
      </c>
      <c r="E57" s="18">
        <f ca="1">IFERROR(IF(AND(ValuesEntered,Amortización[[#This Row],[pago
fecha]]&lt;&gt;""),-PPMT(Tasa_de_interés/12,1,Duración_del_préstamo-ROWS($B$4:B57)+1,Amortización[[#This Row],[saldo de 
apertura]]),""),0)</f>
        <v>299.55676468092526</v>
      </c>
      <c r="F57" s="18">
        <f ca="1">IF(Amortización[[#This Row],[pago
fecha]]="",0,Importe_del_impuesto_de_propiedad)</f>
        <v>375</v>
      </c>
      <c r="G57" s="18">
        <f ca="1">IF(Amortización[[#This Row],[pago
fecha]]="",0,Amortización[[#This Row],[interés]]+Amortización[[#This Row],[principal]]+Amortización[[#This Row],[impuesto de propiedad]])</f>
        <v>1447.3950928381073</v>
      </c>
      <c r="H57" s="18">
        <f ca="1">IF(Amortización[[#This Row],[pago
fecha]]="",0,Amortización[[#This Row],[saldo de 
apertura]]-Amortización[[#This Row],[principal]])</f>
        <v>185481.19875772367</v>
      </c>
      <c r="I57" s="19">
        <f ca="1">IF(Amortización[[#This Row],[saldo de 
cierre]]&gt;0,LastRow-ROW(),0)</f>
        <v>306</v>
      </c>
    </row>
    <row r="58" spans="1:9" ht="15" customHeight="1" x14ac:dyDescent="0.25">
      <c r="A58" s="16">
        <f>ROWS($A$4:A58)</f>
        <v>55</v>
      </c>
      <c r="B58" s="17">
        <f ca="1">IF(ValuesEntered,IF(Amortización[[#This Row],[núm.]]&lt;=Duración_del_préstamo,IF(ROW()-ROW(Amortización[[#Headers],[pago
fecha]])=1,Inicio_del_préstamo,IF(H57&gt;0,EDATE(B57,1),"")),""),"")</f>
        <v>44967</v>
      </c>
      <c r="C58" s="18">
        <f ca="1">IF(ROW()-ROW(Amortización[[#Headers],[saldo de 
apertura]])=1,Importe_del_préstamo,IF(Amortización[[#This Row],[pago
fecha]]="",0,INDEX(Amortización[], ROW()-4,8)))</f>
        <v>185481.19875772367</v>
      </c>
      <c r="D58" s="18">
        <f ca="1">IF(ValuesEntered,IF(ROW()-ROW(Amortización[[#Headers],[interés]])=1,-IPMT(Tasa_de_interés/12,1,Duración_del_préstamo-ROWS($B$4:B58)+1,Amortización[[#This Row],[saldo de 
apertura]]),IFERROR(-IPMT(Tasa_de_interés/12,1,Amortización[[#This Row],[núm.
restante]],C59),0)),0)</f>
        <v>771.58497433273578</v>
      </c>
      <c r="E58" s="18">
        <f ca="1">IFERROR(IF(AND(ValuesEntered,Amortización[[#This Row],[pago
fecha]]&lt;&gt;""),-PPMT(Tasa_de_interés/12,1,Duración_del_préstamo-ROWS($B$4:B58)+1,Amortización[[#This Row],[saldo de 
apertura]]),""),0)</f>
        <v>300.80491786709564</v>
      </c>
      <c r="F58" s="18">
        <f ca="1">IF(Amortización[[#This Row],[pago
fecha]]="",0,Importe_del_impuesto_de_propiedad)</f>
        <v>375</v>
      </c>
      <c r="G58" s="18">
        <f ca="1">IF(Amortización[[#This Row],[pago
fecha]]="",0,Amortización[[#This Row],[interés]]+Amortización[[#This Row],[principal]]+Amortización[[#This Row],[impuesto de propiedad]])</f>
        <v>1447.3898921998314</v>
      </c>
      <c r="H58" s="18">
        <f ca="1">IF(Amortización[[#This Row],[pago
fecha]]="",0,Amortización[[#This Row],[saldo de 
apertura]]-Amortización[[#This Row],[principal]])</f>
        <v>185180.39383985658</v>
      </c>
      <c r="I58" s="19">
        <f ca="1">IF(Amortización[[#This Row],[saldo de 
cierre]]&gt;0,LastRow-ROW(),0)</f>
        <v>305</v>
      </c>
    </row>
    <row r="59" spans="1:9" ht="15" customHeight="1" x14ac:dyDescent="0.25">
      <c r="A59" s="16">
        <f>ROWS($A$4:A59)</f>
        <v>56</v>
      </c>
      <c r="B59" s="17">
        <f ca="1">IF(ValuesEntered,IF(Amortización[[#This Row],[núm.]]&lt;=Duración_del_préstamo,IF(ROW()-ROW(Amortización[[#Headers],[pago
fecha]])=1,Inicio_del_préstamo,IF(H58&gt;0,EDATE(B58,1),"")),""),"")</f>
        <v>44995</v>
      </c>
      <c r="C59" s="18">
        <f ca="1">IF(ROW()-ROW(Amortización[[#Headers],[saldo de 
apertura]])=1,Importe_del_préstamo,IF(Amortización[[#This Row],[pago
fecha]]="",0,INDEX(Amortización[], ROW()-4,8)))</f>
        <v>185180.39383985658</v>
      </c>
      <c r="D59" s="18">
        <f ca="1">IF(ValuesEntered,IF(ROW()-ROW(Amortización[[#Headers],[interés]])=1,-IPMT(Tasa_de_interés/12,1,Duración_del_préstamo-ROWS($B$4:B59)+1,Amortización[[#This Row],[saldo de 
apertura]]),IFERROR(-IPMT(Tasa_de_interés/12,1,Amortización[[#This Row],[núm.
restante]],C60),0)),0)</f>
        <v>770.32639820068766</v>
      </c>
      <c r="E59" s="18">
        <f ca="1">IFERROR(IF(AND(ValuesEntered,Amortización[[#This Row],[pago
fecha]]&lt;&gt;""),-PPMT(Tasa_de_interés/12,1,Duración_del_préstamo-ROWS($B$4:B59)+1,Amortización[[#This Row],[saldo de 
apertura]]),""),0)</f>
        <v>302.0582716915419</v>
      </c>
      <c r="F59" s="18">
        <f ca="1">IF(Amortización[[#This Row],[pago
fecha]]="",0,Importe_del_impuesto_de_propiedad)</f>
        <v>375</v>
      </c>
      <c r="G59" s="18">
        <f ca="1">IF(Amortización[[#This Row],[pago
fecha]]="",0,Amortización[[#This Row],[interés]]+Amortización[[#This Row],[principal]]+Amortización[[#This Row],[impuesto de propiedad]])</f>
        <v>1447.3846698922296</v>
      </c>
      <c r="H59" s="18">
        <f ca="1">IF(Amortización[[#This Row],[pago
fecha]]="",0,Amortización[[#This Row],[saldo de 
apertura]]-Amortización[[#This Row],[principal]])</f>
        <v>184878.33556816503</v>
      </c>
      <c r="I59" s="19">
        <f ca="1">IF(Amortización[[#This Row],[saldo de 
cierre]]&gt;0,LastRow-ROW(),0)</f>
        <v>304</v>
      </c>
    </row>
    <row r="60" spans="1:9" ht="15" customHeight="1" x14ac:dyDescent="0.25">
      <c r="A60" s="16">
        <f>ROWS($A$4:A60)</f>
        <v>57</v>
      </c>
      <c r="B60" s="17">
        <f ca="1">IF(ValuesEntered,IF(Amortización[[#This Row],[núm.]]&lt;=Duración_del_préstamo,IF(ROW()-ROW(Amortización[[#Headers],[pago
fecha]])=1,Inicio_del_préstamo,IF(H59&gt;0,EDATE(B59,1),"")),""),"")</f>
        <v>45026</v>
      </c>
      <c r="C60" s="18">
        <f ca="1">IF(ROW()-ROW(Amortización[[#Headers],[saldo de 
apertura]])=1,Importe_del_préstamo,IF(Amortización[[#This Row],[pago
fecha]]="",0,INDEX(Amortización[], ROW()-4,8)))</f>
        <v>184878.33556816503</v>
      </c>
      <c r="D60" s="18">
        <f ca="1">IF(ValuesEntered,IF(ROW()-ROW(Amortización[[#Headers],[interés]])=1,-IPMT(Tasa_de_interés/12,1,Duración_del_préstamo-ROWS($B$4:B60)+1,Amortización[[#This Row],[saldo de 
apertura]]),IFERROR(-IPMT(Tasa_de_interés/12,1,Amortización[[#This Row],[núm.
restante]],C61),0)),0)</f>
        <v>769.06257800142271</v>
      </c>
      <c r="E60" s="18">
        <f ca="1">IFERROR(IF(AND(ValuesEntered,Amortización[[#This Row],[pago
fecha]]&lt;&gt;""),-PPMT(Tasa_de_interés/12,1,Duración_del_préstamo-ROWS($B$4:B60)+1,Amortización[[#This Row],[saldo de 
apertura]]),""),0)</f>
        <v>303.31684782359002</v>
      </c>
      <c r="F60" s="18">
        <f ca="1">IF(Amortización[[#This Row],[pago
fecha]]="",0,Importe_del_impuesto_de_propiedad)</f>
        <v>375</v>
      </c>
      <c r="G60" s="18">
        <f ca="1">IF(Amortización[[#This Row],[pago
fecha]]="",0,Amortización[[#This Row],[interés]]+Amortización[[#This Row],[principal]]+Amortización[[#This Row],[impuesto de propiedad]])</f>
        <v>1447.3794258250127</v>
      </c>
      <c r="H60" s="18">
        <f ca="1">IF(Amortización[[#This Row],[pago
fecha]]="",0,Amortización[[#This Row],[saldo de 
apertura]]-Amortización[[#This Row],[principal]])</f>
        <v>184575.01872034144</v>
      </c>
      <c r="I60" s="19">
        <f ca="1">IF(Amortización[[#This Row],[saldo de 
cierre]]&gt;0,LastRow-ROW(),0)</f>
        <v>303</v>
      </c>
    </row>
    <row r="61" spans="1:9" ht="15" customHeight="1" x14ac:dyDescent="0.25">
      <c r="A61" s="16">
        <f>ROWS($A$4:A61)</f>
        <v>58</v>
      </c>
      <c r="B61" s="17">
        <f ca="1">IF(ValuesEntered,IF(Amortización[[#This Row],[núm.]]&lt;=Duración_del_préstamo,IF(ROW()-ROW(Amortización[[#Headers],[pago
fecha]])=1,Inicio_del_préstamo,IF(H60&gt;0,EDATE(B60,1),"")),""),"")</f>
        <v>45056</v>
      </c>
      <c r="C61" s="18">
        <f ca="1">IF(ROW()-ROW(Amortización[[#Headers],[saldo de 
apertura]])=1,Importe_del_préstamo,IF(Amortización[[#This Row],[pago
fecha]]="",0,INDEX(Amortización[], ROW()-4,8)))</f>
        <v>184575.01872034144</v>
      </c>
      <c r="D61" s="18">
        <f ca="1">IF(ValuesEntered,IF(ROW()-ROW(Amortización[[#Headers],[interés]])=1,-IPMT(Tasa_de_interés/12,1,Duración_del_préstamo-ROWS($B$4:B61)+1,Amortización[[#This Row],[saldo de 
apertura]]),IFERROR(-IPMT(Tasa_de_interés/12,1,Amortización[[#This Row],[núm.
restante]],C62),0)),0)</f>
        <v>767.79349188466074</v>
      </c>
      <c r="E61" s="18">
        <f ca="1">IFERROR(IF(AND(ValuesEntered,Amortización[[#This Row],[pago
fecha]]&lt;&gt;""),-PPMT(Tasa_de_interés/12,1,Duración_del_préstamo-ROWS($B$4:B61)+1,Amortización[[#This Row],[saldo de 
apertura]]),""),0)</f>
        <v>304.58066802285504</v>
      </c>
      <c r="F61" s="18">
        <f ca="1">IF(Amortización[[#This Row],[pago
fecha]]="",0,Importe_del_impuesto_de_propiedad)</f>
        <v>375</v>
      </c>
      <c r="G61" s="18">
        <f ca="1">IF(Amortización[[#This Row],[pago
fecha]]="",0,Amortización[[#This Row],[interés]]+Amortización[[#This Row],[principal]]+Amortización[[#This Row],[impuesto de propiedad]])</f>
        <v>1447.3741599075158</v>
      </c>
      <c r="H61" s="18">
        <f ca="1">IF(Amortización[[#This Row],[pago
fecha]]="",0,Amortización[[#This Row],[saldo de 
apertura]]-Amortización[[#This Row],[principal]])</f>
        <v>184270.43805231858</v>
      </c>
      <c r="I61" s="19">
        <f ca="1">IF(Amortización[[#This Row],[saldo de 
cierre]]&gt;0,LastRow-ROW(),0)</f>
        <v>302</v>
      </c>
    </row>
    <row r="62" spans="1:9" ht="15" customHeight="1" x14ac:dyDescent="0.25">
      <c r="A62" s="16">
        <f>ROWS($A$4:A62)</f>
        <v>59</v>
      </c>
      <c r="B62" s="17">
        <f ca="1">IF(ValuesEntered,IF(Amortización[[#This Row],[núm.]]&lt;=Duración_del_préstamo,IF(ROW()-ROW(Amortización[[#Headers],[pago
fecha]])=1,Inicio_del_préstamo,IF(H61&gt;0,EDATE(B61,1),"")),""),"")</f>
        <v>45087</v>
      </c>
      <c r="C62" s="18">
        <f ca="1">IF(ROW()-ROW(Amortización[[#Headers],[saldo de 
apertura]])=1,Importe_del_préstamo,IF(Amortización[[#This Row],[pago
fecha]]="",0,INDEX(Amortización[], ROW()-4,8)))</f>
        <v>184270.43805231858</v>
      </c>
      <c r="D62" s="18">
        <f ca="1">IF(ValuesEntered,IF(ROW()-ROW(Amortización[[#Headers],[interés]])=1,-IPMT(Tasa_de_interés/12,1,Duración_del_préstamo-ROWS($B$4:B62)+1,Amortización[[#This Row],[saldo de 
apertura]]),IFERROR(-IPMT(Tasa_de_interés/12,1,Amortización[[#This Row],[núm.
restante]],C63),0)),0)</f>
        <v>766.51911790907911</v>
      </c>
      <c r="E62" s="18">
        <f ca="1">IFERROR(IF(AND(ValuesEntered,Amortización[[#This Row],[pago
fecha]]&lt;&gt;""),-PPMT(Tasa_de_interés/12,1,Duración_del_préstamo-ROWS($B$4:B62)+1,Amortización[[#This Row],[saldo de 
apertura]]),""),0)</f>
        <v>305.84975413961683</v>
      </c>
      <c r="F62" s="18">
        <f ca="1">IF(Amortización[[#This Row],[pago
fecha]]="",0,Importe_del_impuesto_de_propiedad)</f>
        <v>375</v>
      </c>
      <c r="G62" s="18">
        <f ca="1">IF(Amortización[[#This Row],[pago
fecha]]="",0,Amortización[[#This Row],[interés]]+Amortización[[#This Row],[principal]]+Amortización[[#This Row],[impuesto de propiedad]])</f>
        <v>1447.3688720486959</v>
      </c>
      <c r="H62" s="18">
        <f ca="1">IF(Amortización[[#This Row],[pago
fecha]]="",0,Amortización[[#This Row],[saldo de 
apertura]]-Amortización[[#This Row],[principal]])</f>
        <v>183964.58829817898</v>
      </c>
      <c r="I62" s="19">
        <f ca="1">IF(Amortización[[#This Row],[saldo de 
cierre]]&gt;0,LastRow-ROW(),0)</f>
        <v>301</v>
      </c>
    </row>
    <row r="63" spans="1:9" ht="15" customHeight="1" x14ac:dyDescent="0.25">
      <c r="A63" s="16">
        <f>ROWS($A$4:A63)</f>
        <v>60</v>
      </c>
      <c r="B63" s="17">
        <f ca="1">IF(ValuesEntered,IF(Amortización[[#This Row],[núm.]]&lt;=Duración_del_préstamo,IF(ROW()-ROW(Amortización[[#Headers],[pago
fecha]])=1,Inicio_del_préstamo,IF(H62&gt;0,EDATE(B62,1),"")),""),"")</f>
        <v>45117</v>
      </c>
      <c r="C63" s="18">
        <f ca="1">IF(ROW()-ROW(Amortización[[#Headers],[saldo de 
apertura]])=1,Importe_del_préstamo,IF(Amortización[[#This Row],[pago
fecha]]="",0,INDEX(Amortización[], ROW()-4,8)))</f>
        <v>183964.58829817898</v>
      </c>
      <c r="D63" s="18">
        <f ca="1">IF(ValuesEntered,IF(ROW()-ROW(Amortización[[#Headers],[interés]])=1,-IPMT(Tasa_de_interés/12,1,Duración_del_préstamo-ROWS($B$4:B63)+1,Amortización[[#This Row],[saldo de 
apertura]]),IFERROR(-IPMT(Tasa_de_interés/12,1,Amortización[[#This Row],[núm.
restante]],C64),0)),0)</f>
        <v>765.23943404193244</v>
      </c>
      <c r="E63" s="18">
        <f ca="1">IFERROR(IF(AND(ValuesEntered,Amortización[[#This Row],[pago
fecha]]&lt;&gt;""),-PPMT(Tasa_de_interés/12,1,Duración_del_préstamo-ROWS($B$4:B63)+1,Amortización[[#This Row],[saldo de 
apertura]]),""),0)</f>
        <v>307.12412811519863</v>
      </c>
      <c r="F63" s="18">
        <f ca="1">IF(Amortización[[#This Row],[pago
fecha]]="",0,Importe_del_impuesto_de_propiedad)</f>
        <v>375</v>
      </c>
      <c r="G63" s="18">
        <f ca="1">IF(Amortización[[#This Row],[pago
fecha]]="",0,Amortización[[#This Row],[interés]]+Amortización[[#This Row],[principal]]+Amortización[[#This Row],[impuesto de propiedad]])</f>
        <v>1447.3635621571311</v>
      </c>
      <c r="H63" s="18">
        <f ca="1">IF(Amortización[[#This Row],[pago
fecha]]="",0,Amortización[[#This Row],[saldo de 
apertura]]-Amortización[[#This Row],[principal]])</f>
        <v>183657.46417006379</v>
      </c>
      <c r="I63" s="19">
        <f ca="1">IF(Amortización[[#This Row],[saldo de 
cierre]]&gt;0,LastRow-ROW(),0)</f>
        <v>300</v>
      </c>
    </row>
    <row r="64" spans="1:9" ht="15" customHeight="1" x14ac:dyDescent="0.25">
      <c r="A64" s="16">
        <f>ROWS($A$4:A64)</f>
        <v>61</v>
      </c>
      <c r="B64" s="17">
        <f ca="1">IF(ValuesEntered,IF(Amortización[[#This Row],[núm.]]&lt;=Duración_del_préstamo,IF(ROW()-ROW(Amortización[[#Headers],[pago
fecha]])=1,Inicio_del_préstamo,IF(H63&gt;0,EDATE(B63,1),"")),""),"")</f>
        <v>45148</v>
      </c>
      <c r="C64" s="18">
        <f ca="1">IF(ROW()-ROW(Amortización[[#Headers],[saldo de 
apertura]])=1,Importe_del_préstamo,IF(Amortización[[#This Row],[pago
fecha]]="",0,INDEX(Amortización[], ROW()-4,8)))</f>
        <v>183657.46417006379</v>
      </c>
      <c r="D64" s="18">
        <f ca="1">IF(ValuesEntered,IF(ROW()-ROW(Amortización[[#Headers],[interés]])=1,-IPMT(Tasa_de_interés/12,1,Duración_del_préstamo-ROWS($B$4:B64)+1,Amortización[[#This Row],[saldo de 
apertura]]),IFERROR(-IPMT(Tasa_de_interés/12,1,Amortización[[#This Row],[núm.
restante]],C65),0)),0)</f>
        <v>763.95441815867275</v>
      </c>
      <c r="E64" s="18">
        <f ca="1">IFERROR(IF(AND(ValuesEntered,Amortización[[#This Row],[pago
fecha]]&lt;&gt;""),-PPMT(Tasa_de_interés/12,1,Duración_del_préstamo-ROWS($B$4:B64)+1,Amortización[[#This Row],[saldo de 
apertura]]),""),0)</f>
        <v>308.4038119823453</v>
      </c>
      <c r="F64" s="18">
        <f ca="1">IF(Amortización[[#This Row],[pago
fecha]]="",0,Importe_del_impuesto_de_propiedad)</f>
        <v>375</v>
      </c>
      <c r="G64" s="18">
        <f ca="1">IF(Amortización[[#This Row],[pago
fecha]]="",0,Amortización[[#This Row],[interés]]+Amortización[[#This Row],[principal]]+Amortización[[#This Row],[impuesto de propiedad]])</f>
        <v>1447.3582301410181</v>
      </c>
      <c r="H64" s="18">
        <f ca="1">IF(Amortización[[#This Row],[pago
fecha]]="",0,Amortización[[#This Row],[saldo de 
apertura]]-Amortización[[#This Row],[principal]])</f>
        <v>183349.06035808145</v>
      </c>
      <c r="I64" s="19">
        <f ca="1">IF(Amortización[[#This Row],[saldo de 
cierre]]&gt;0,LastRow-ROW(),0)</f>
        <v>299</v>
      </c>
    </row>
    <row r="65" spans="1:9" ht="15" customHeight="1" x14ac:dyDescent="0.25">
      <c r="A65" s="16">
        <f>ROWS($A$4:A65)</f>
        <v>62</v>
      </c>
      <c r="B65" s="17">
        <f ca="1">IF(ValuesEntered,IF(Amortización[[#This Row],[núm.]]&lt;=Duración_del_préstamo,IF(ROW()-ROW(Amortización[[#Headers],[pago
fecha]])=1,Inicio_del_préstamo,IF(H64&gt;0,EDATE(B64,1),"")),""),"")</f>
        <v>45179</v>
      </c>
      <c r="C65" s="18">
        <f ca="1">IF(ROW()-ROW(Amortización[[#Headers],[saldo de 
apertura]])=1,Importe_del_préstamo,IF(Amortización[[#This Row],[pago
fecha]]="",0,INDEX(Amortización[], ROW()-4,8)))</f>
        <v>183349.06035808145</v>
      </c>
      <c r="D65" s="18">
        <f ca="1">IF(ValuesEntered,IF(ROW()-ROW(Amortización[[#Headers],[interés]])=1,-IPMT(Tasa_de_interés/12,1,Duración_del_préstamo-ROWS($B$4:B65)+1,Amortización[[#This Row],[saldo de 
apertura]]),IFERROR(-IPMT(Tasa_de_interés/12,1,Amortización[[#This Row],[núm.
restante]],C66),0)),0)</f>
        <v>762.66404804256604</v>
      </c>
      <c r="E65" s="18">
        <f ca="1">IFERROR(IF(AND(ValuesEntered,Amortización[[#This Row],[pago
fecha]]&lt;&gt;""),-PPMT(Tasa_de_interés/12,1,Duración_del_préstamo-ROWS($B$4:B65)+1,Amortización[[#This Row],[saldo de 
apertura]]),""),0)</f>
        <v>309.68882786560511</v>
      </c>
      <c r="F65" s="18">
        <f ca="1">IF(Amortización[[#This Row],[pago
fecha]]="",0,Importe_del_impuesto_de_propiedad)</f>
        <v>375</v>
      </c>
      <c r="G65" s="18">
        <f ca="1">IF(Amortización[[#This Row],[pago
fecha]]="",0,Amortización[[#This Row],[interés]]+Amortización[[#This Row],[principal]]+Amortización[[#This Row],[impuesto de propiedad]])</f>
        <v>1447.3528759081712</v>
      </c>
      <c r="H65" s="18">
        <f ca="1">IF(Amortización[[#This Row],[pago
fecha]]="",0,Amortización[[#This Row],[saldo de 
apertura]]-Amortización[[#This Row],[principal]])</f>
        <v>183039.37153021584</v>
      </c>
      <c r="I65" s="19">
        <f ca="1">IF(Amortización[[#This Row],[saldo de 
cierre]]&gt;0,LastRow-ROW(),0)</f>
        <v>298</v>
      </c>
    </row>
    <row r="66" spans="1:9" ht="15" customHeight="1" x14ac:dyDescent="0.25">
      <c r="A66" s="16">
        <f>ROWS($A$4:A66)</f>
        <v>63</v>
      </c>
      <c r="B66" s="17">
        <f ca="1">IF(ValuesEntered,IF(Amortización[[#This Row],[núm.]]&lt;=Duración_del_préstamo,IF(ROW()-ROW(Amortización[[#Headers],[pago
fecha]])=1,Inicio_del_préstamo,IF(H65&gt;0,EDATE(B65,1),"")),""),"")</f>
        <v>45209</v>
      </c>
      <c r="C66" s="18">
        <f ca="1">IF(ROW()-ROW(Amortización[[#Headers],[saldo de 
apertura]])=1,Importe_del_préstamo,IF(Amortización[[#This Row],[pago
fecha]]="",0,INDEX(Amortización[], ROW()-4,8)))</f>
        <v>183039.37153021584</v>
      </c>
      <c r="D66" s="18">
        <f ca="1">IF(ValuesEntered,IF(ROW()-ROW(Amortización[[#Headers],[interés]])=1,-IPMT(Tasa_de_interés/12,1,Duración_del_préstamo-ROWS($B$4:B66)+1,Amortización[[#This Row],[saldo de 
apertura]]),IFERROR(-IPMT(Tasa_de_interés/12,1,Amortización[[#This Row],[núm.
restante]],C67),0)),0)</f>
        <v>761.36830138430889</v>
      </c>
      <c r="E66" s="18">
        <f ca="1">IFERROR(IF(AND(ValuesEntered,Amortización[[#This Row],[pago
fecha]]&lt;&gt;""),-PPMT(Tasa_de_interés/12,1,Duración_del_préstamo-ROWS($B$4:B66)+1,Amortización[[#This Row],[saldo de 
apertura]]),""),0)</f>
        <v>310.97919798171176</v>
      </c>
      <c r="F66" s="18">
        <f ca="1">IF(Amortización[[#This Row],[pago
fecha]]="",0,Importe_del_impuesto_de_propiedad)</f>
        <v>375</v>
      </c>
      <c r="G66" s="18">
        <f ca="1">IF(Amortización[[#This Row],[pago
fecha]]="",0,Amortización[[#This Row],[interés]]+Amortización[[#This Row],[principal]]+Amortización[[#This Row],[impuesto de propiedad]])</f>
        <v>1447.3474993660207</v>
      </c>
      <c r="H66" s="18">
        <f ca="1">IF(Amortización[[#This Row],[pago
fecha]]="",0,Amortización[[#This Row],[saldo de 
apertura]]-Amortización[[#This Row],[principal]])</f>
        <v>182728.39233223413</v>
      </c>
      <c r="I66" s="19">
        <f ca="1">IF(Amortización[[#This Row],[saldo de 
cierre]]&gt;0,LastRow-ROW(),0)</f>
        <v>297</v>
      </c>
    </row>
    <row r="67" spans="1:9" ht="15" customHeight="1" x14ac:dyDescent="0.25">
      <c r="A67" s="16">
        <f>ROWS($A$4:A67)</f>
        <v>64</v>
      </c>
      <c r="B67" s="17">
        <f ca="1">IF(ValuesEntered,IF(Amortización[[#This Row],[núm.]]&lt;=Duración_del_préstamo,IF(ROW()-ROW(Amortización[[#Headers],[pago
fecha]])=1,Inicio_del_préstamo,IF(H66&gt;0,EDATE(B66,1),"")),""),"")</f>
        <v>45240</v>
      </c>
      <c r="C67" s="18">
        <f ca="1">IF(ROW()-ROW(Amortización[[#Headers],[saldo de 
apertura]])=1,Importe_del_préstamo,IF(Amortización[[#This Row],[pago
fecha]]="",0,INDEX(Amortización[], ROW()-4,8)))</f>
        <v>182728.39233223413</v>
      </c>
      <c r="D67" s="18">
        <f ca="1">IF(ValuesEntered,IF(ROW()-ROW(Amortización[[#Headers],[interés]])=1,-IPMT(Tasa_de_interés/12,1,Duración_del_préstamo-ROWS($B$4:B67)+1,Amortización[[#This Row],[saldo de 
apertura]]),IFERROR(-IPMT(Tasa_de_interés/12,1,Amortización[[#This Row],[núm.
restante]],C68),0)),0)</f>
        <v>760.06715578164233</v>
      </c>
      <c r="E67" s="18">
        <f ca="1">IFERROR(IF(AND(ValuesEntered,Amortización[[#This Row],[pago
fecha]]&lt;&gt;""),-PPMT(Tasa_de_interés/12,1,Duración_del_préstamo-ROWS($B$4:B67)+1,Amortización[[#This Row],[saldo de 
apertura]]),""),0)</f>
        <v>312.27494463996885</v>
      </c>
      <c r="F67" s="18">
        <f ca="1">IF(Amortización[[#This Row],[pago
fecha]]="",0,Importe_del_impuesto_de_propiedad)</f>
        <v>375</v>
      </c>
      <c r="G67" s="18">
        <f ca="1">IF(Amortización[[#This Row],[pago
fecha]]="",0,Amortización[[#This Row],[interés]]+Amortización[[#This Row],[principal]]+Amortización[[#This Row],[impuesto de propiedad]])</f>
        <v>1447.3421004216111</v>
      </c>
      <c r="H67" s="18">
        <f ca="1">IF(Amortización[[#This Row],[pago
fecha]]="",0,Amortización[[#This Row],[saldo de 
apertura]]-Amortización[[#This Row],[principal]])</f>
        <v>182416.11738759416</v>
      </c>
      <c r="I67" s="19">
        <f ca="1">IF(Amortización[[#This Row],[saldo de 
cierre]]&gt;0,LastRow-ROW(),0)</f>
        <v>296</v>
      </c>
    </row>
    <row r="68" spans="1:9" ht="15" customHeight="1" x14ac:dyDescent="0.25">
      <c r="A68" s="16">
        <f>ROWS($A$4:A68)</f>
        <v>65</v>
      </c>
      <c r="B68" s="17">
        <f ca="1">IF(ValuesEntered,IF(Amortización[[#This Row],[núm.]]&lt;=Duración_del_préstamo,IF(ROW()-ROW(Amortización[[#Headers],[pago
fecha]])=1,Inicio_del_préstamo,IF(H67&gt;0,EDATE(B67,1),"")),""),"")</f>
        <v>45270</v>
      </c>
      <c r="C68" s="18">
        <f ca="1">IF(ROW()-ROW(Amortización[[#Headers],[saldo de 
apertura]])=1,Importe_del_préstamo,IF(Amortización[[#This Row],[pago
fecha]]="",0,INDEX(Amortización[], ROW()-4,8)))</f>
        <v>182416.11738759416</v>
      </c>
      <c r="D68" s="18">
        <f ca="1">IF(ValuesEntered,IF(ROW()-ROW(Amortización[[#Headers],[interés]])=1,-IPMT(Tasa_de_interés/12,1,Duración_del_préstamo-ROWS($B$4:B68)+1,Amortización[[#This Row],[saldo de 
apertura]]),IFERROR(-IPMT(Tasa_de_interés/12,1,Amortización[[#This Row],[núm.
restante]],C69),0)),0)</f>
        <v>758.76058873896477</v>
      </c>
      <c r="E68" s="18">
        <f ca="1">IFERROR(IF(AND(ValuesEntered,Amortización[[#This Row],[pago
fecha]]&lt;&gt;""),-PPMT(Tasa_de_interés/12,1,Duración_del_préstamo-ROWS($B$4:B68)+1,Amortización[[#This Row],[saldo de 
apertura]]),""),0)</f>
        <v>313.57609024263536</v>
      </c>
      <c r="F68" s="18">
        <f ca="1">IF(Amortización[[#This Row],[pago
fecha]]="",0,Importe_del_impuesto_de_propiedad)</f>
        <v>375</v>
      </c>
      <c r="G68" s="18">
        <f ca="1">IF(Amortización[[#This Row],[pago
fecha]]="",0,Amortización[[#This Row],[interés]]+Amortización[[#This Row],[principal]]+Amortización[[#This Row],[impuesto de propiedad]])</f>
        <v>1447.3366789816</v>
      </c>
      <c r="H68" s="18">
        <f ca="1">IF(Amortización[[#This Row],[pago
fecha]]="",0,Amortización[[#This Row],[saldo de 
apertura]]-Amortización[[#This Row],[principal]])</f>
        <v>182102.54129735153</v>
      </c>
      <c r="I68" s="19">
        <f ca="1">IF(Amortización[[#This Row],[saldo de 
cierre]]&gt;0,LastRow-ROW(),0)</f>
        <v>295</v>
      </c>
    </row>
    <row r="69" spans="1:9" ht="15" customHeight="1" x14ac:dyDescent="0.25">
      <c r="A69" s="16">
        <f>ROWS($A$4:A69)</f>
        <v>66</v>
      </c>
      <c r="B69" s="17">
        <f ca="1">IF(ValuesEntered,IF(Amortización[[#This Row],[núm.]]&lt;=Duración_del_préstamo,IF(ROW()-ROW(Amortización[[#Headers],[pago
fecha]])=1,Inicio_del_préstamo,IF(H68&gt;0,EDATE(B68,1),"")),""),"")</f>
        <v>45301</v>
      </c>
      <c r="C69" s="18">
        <f ca="1">IF(ROW()-ROW(Amortización[[#Headers],[saldo de 
apertura]])=1,Importe_del_préstamo,IF(Amortización[[#This Row],[pago
fecha]]="",0,INDEX(Amortización[], ROW()-4,8)))</f>
        <v>182102.54129735153</v>
      </c>
      <c r="D69" s="18">
        <f ca="1">IF(ValuesEntered,IF(ROW()-ROW(Amortización[[#Headers],[interés]])=1,-IPMT(Tasa_de_interés/12,1,Duración_del_préstamo-ROWS($B$4:B69)+1,Amortización[[#This Row],[saldo de 
apertura]]),IFERROR(-IPMT(Tasa_de_interés/12,1,Amortización[[#This Row],[núm.
restante]],C70),0)),0)</f>
        <v>757.44857766694258</v>
      </c>
      <c r="E69" s="18">
        <f ca="1">IFERROR(IF(AND(ValuesEntered,Amortización[[#This Row],[pago
fecha]]&lt;&gt;""),-PPMT(Tasa_de_interés/12,1,Duración_del_préstamo-ROWS($B$4:B69)+1,Amortización[[#This Row],[saldo de 
apertura]]),""),0)</f>
        <v>314.88265728531303</v>
      </c>
      <c r="F69" s="18">
        <f ca="1">IF(Amortización[[#This Row],[pago
fecha]]="",0,Importe_del_impuesto_de_propiedad)</f>
        <v>375</v>
      </c>
      <c r="G69" s="18">
        <f ca="1">IF(Amortización[[#This Row],[pago
fecha]]="",0,Amortización[[#This Row],[interés]]+Amortización[[#This Row],[principal]]+Amortización[[#This Row],[impuesto de propiedad]])</f>
        <v>1447.3312349522557</v>
      </c>
      <c r="H69" s="18">
        <f ca="1">IF(Amortización[[#This Row],[pago
fecha]]="",0,Amortización[[#This Row],[saldo de 
apertura]]-Amortización[[#This Row],[principal]])</f>
        <v>181787.65864006622</v>
      </c>
      <c r="I69" s="19">
        <f ca="1">IF(Amortización[[#This Row],[saldo de 
cierre]]&gt;0,LastRow-ROW(),0)</f>
        <v>294</v>
      </c>
    </row>
    <row r="70" spans="1:9" ht="15" customHeight="1" x14ac:dyDescent="0.25">
      <c r="A70" s="16">
        <f>ROWS($A$4:A70)</f>
        <v>67</v>
      </c>
      <c r="B70" s="17">
        <f ca="1">IF(ValuesEntered,IF(Amortización[[#This Row],[núm.]]&lt;=Duración_del_préstamo,IF(ROW()-ROW(Amortización[[#Headers],[pago
fecha]])=1,Inicio_del_préstamo,IF(H69&gt;0,EDATE(B69,1),"")),""),"")</f>
        <v>45332</v>
      </c>
      <c r="C70" s="18">
        <f ca="1">IF(ROW()-ROW(Amortización[[#Headers],[saldo de 
apertura]])=1,Importe_del_préstamo,IF(Amortización[[#This Row],[pago
fecha]]="",0,INDEX(Amortización[], ROW()-4,8)))</f>
        <v>181787.65864006622</v>
      </c>
      <c r="D70" s="18">
        <f ca="1">IF(ValuesEntered,IF(ROW()-ROW(Amortización[[#Headers],[interés]])=1,-IPMT(Tasa_de_interés/12,1,Duración_del_préstamo-ROWS($B$4:B70)+1,Amortización[[#This Row],[saldo de 
apertura]]),IFERROR(-IPMT(Tasa_de_interés/12,1,Amortización[[#This Row],[núm.
restante]],C71),0)),0)</f>
        <v>756.13109988212034</v>
      </c>
      <c r="E70" s="18">
        <f ca="1">IFERROR(IF(AND(ValuesEntered,Amortización[[#This Row],[pago
fecha]]&lt;&gt;""),-PPMT(Tasa_de_interés/12,1,Duración_del_préstamo-ROWS($B$4:B70)+1,Amortización[[#This Row],[saldo de 
apertura]]),""),0)</f>
        <v>316.19466835733533</v>
      </c>
      <c r="F70" s="18">
        <f ca="1">IF(Amortización[[#This Row],[pago
fecha]]="",0,Importe_del_impuesto_de_propiedad)</f>
        <v>375</v>
      </c>
      <c r="G70" s="18">
        <f ca="1">IF(Amortización[[#This Row],[pago
fecha]]="",0,Amortización[[#This Row],[interés]]+Amortización[[#This Row],[principal]]+Amortización[[#This Row],[impuesto de propiedad]])</f>
        <v>1447.3257682394556</v>
      </c>
      <c r="H70" s="18">
        <f ca="1">IF(Amortización[[#This Row],[pago
fecha]]="",0,Amortización[[#This Row],[saldo de 
apertura]]-Amortización[[#This Row],[principal]])</f>
        <v>181471.46397170887</v>
      </c>
      <c r="I70" s="19">
        <f ca="1">IF(Amortización[[#This Row],[saldo de 
cierre]]&gt;0,LastRow-ROW(),0)</f>
        <v>293</v>
      </c>
    </row>
    <row r="71" spans="1:9" ht="15" customHeight="1" x14ac:dyDescent="0.25">
      <c r="A71" s="16">
        <f>ROWS($A$4:A71)</f>
        <v>68</v>
      </c>
      <c r="B71" s="17">
        <f ca="1">IF(ValuesEntered,IF(Amortización[[#This Row],[núm.]]&lt;=Duración_del_préstamo,IF(ROW()-ROW(Amortización[[#Headers],[pago
fecha]])=1,Inicio_del_préstamo,IF(H70&gt;0,EDATE(B70,1),"")),""),"")</f>
        <v>45361</v>
      </c>
      <c r="C71" s="18">
        <f ca="1">IF(ROW()-ROW(Amortización[[#Headers],[saldo de 
apertura]])=1,Importe_del_préstamo,IF(Amortización[[#This Row],[pago
fecha]]="",0,INDEX(Amortización[], ROW()-4,8)))</f>
        <v>181471.46397170887</v>
      </c>
      <c r="D71" s="18">
        <f ca="1">IF(ValuesEntered,IF(ROW()-ROW(Amortización[[#Headers],[interés]])=1,-IPMT(Tasa_de_interés/12,1,Duración_del_préstamo-ROWS($B$4:B71)+1,Amortización[[#This Row],[saldo de 
apertura]]),IFERROR(-IPMT(Tasa_de_interés/12,1,Amortización[[#This Row],[núm.
restante]],C72),0)),0)</f>
        <v>754.80813260652792</v>
      </c>
      <c r="E71" s="18">
        <f ca="1">IFERROR(IF(AND(ValuesEntered,Amortización[[#This Row],[pago
fecha]]&lt;&gt;""),-PPMT(Tasa_de_interés/12,1,Duración_del_préstamo-ROWS($B$4:B71)+1,Amortización[[#This Row],[saldo de 
apertura]]),""),0)</f>
        <v>317.51214614215741</v>
      </c>
      <c r="F71" s="18">
        <f ca="1">IF(Amortización[[#This Row],[pago
fecha]]="",0,Importe_del_impuesto_de_propiedad)</f>
        <v>375</v>
      </c>
      <c r="G71" s="18">
        <f ca="1">IF(Amortización[[#This Row],[pago
fecha]]="",0,Amortización[[#This Row],[interés]]+Amortización[[#This Row],[principal]]+Amortización[[#This Row],[impuesto de propiedad]])</f>
        <v>1447.3202787486853</v>
      </c>
      <c r="H71" s="18">
        <f ca="1">IF(Amortización[[#This Row],[pago
fecha]]="",0,Amortización[[#This Row],[saldo de 
apertura]]-Amortización[[#This Row],[principal]])</f>
        <v>181153.95182556671</v>
      </c>
      <c r="I71" s="19">
        <f ca="1">IF(Amortización[[#This Row],[saldo de 
cierre]]&gt;0,LastRow-ROW(),0)</f>
        <v>292</v>
      </c>
    </row>
    <row r="72" spans="1:9" ht="15" customHeight="1" x14ac:dyDescent="0.25">
      <c r="A72" s="16">
        <f>ROWS($A$4:A72)</f>
        <v>69</v>
      </c>
      <c r="B72" s="17">
        <f ca="1">IF(ValuesEntered,IF(Amortización[[#This Row],[núm.]]&lt;=Duración_del_préstamo,IF(ROW()-ROW(Amortización[[#Headers],[pago
fecha]])=1,Inicio_del_préstamo,IF(H71&gt;0,EDATE(B71,1),"")),""),"")</f>
        <v>45392</v>
      </c>
      <c r="C72" s="18">
        <f ca="1">IF(ROW()-ROW(Amortización[[#Headers],[saldo de 
apertura]])=1,Importe_del_préstamo,IF(Amortización[[#This Row],[pago
fecha]]="",0,INDEX(Amortización[], ROW()-4,8)))</f>
        <v>181153.95182556671</v>
      </c>
      <c r="D72" s="18">
        <f ca="1">IF(ValuesEntered,IF(ROW()-ROW(Amortización[[#Headers],[interés]])=1,-IPMT(Tasa_de_interés/12,1,Duración_del_préstamo-ROWS($B$4:B72)+1,Amortización[[#This Row],[saldo de 
apertura]]),IFERROR(-IPMT(Tasa_de_interés/12,1,Amortización[[#This Row],[núm.
restante]],C73),0)),0)</f>
        <v>753.47965296728739</v>
      </c>
      <c r="E72" s="18">
        <f ca="1">IFERROR(IF(AND(ValuesEntered,Amortización[[#This Row],[pago
fecha]]&lt;&gt;""),-PPMT(Tasa_de_interés/12,1,Duración_del_préstamo-ROWS($B$4:B72)+1,Amortización[[#This Row],[saldo de 
apertura]]),""),0)</f>
        <v>318.83511341774988</v>
      </c>
      <c r="F72" s="18">
        <f ca="1">IF(Amortización[[#This Row],[pago
fecha]]="",0,Importe_del_impuesto_de_propiedad)</f>
        <v>375</v>
      </c>
      <c r="G72" s="18">
        <f ca="1">IF(Amortización[[#This Row],[pago
fecha]]="",0,Amortización[[#This Row],[interés]]+Amortización[[#This Row],[principal]]+Amortización[[#This Row],[impuesto de propiedad]])</f>
        <v>1447.3147663850373</v>
      </c>
      <c r="H72" s="18">
        <f ca="1">IF(Amortización[[#This Row],[pago
fecha]]="",0,Amortización[[#This Row],[saldo de 
apertura]]-Amortización[[#This Row],[principal]])</f>
        <v>180835.11671214897</v>
      </c>
      <c r="I72" s="19">
        <f ca="1">IF(Amortización[[#This Row],[saldo de 
cierre]]&gt;0,LastRow-ROW(),0)</f>
        <v>291</v>
      </c>
    </row>
    <row r="73" spans="1:9" ht="15" customHeight="1" x14ac:dyDescent="0.25">
      <c r="A73" s="16">
        <f>ROWS($A$4:A73)</f>
        <v>70</v>
      </c>
      <c r="B73" s="17">
        <f ca="1">IF(ValuesEntered,IF(Amortización[[#This Row],[núm.]]&lt;=Duración_del_préstamo,IF(ROW()-ROW(Amortización[[#Headers],[pago
fecha]])=1,Inicio_del_préstamo,IF(H72&gt;0,EDATE(B72,1),"")),""),"")</f>
        <v>45422</v>
      </c>
      <c r="C73" s="18">
        <f ca="1">IF(ROW()-ROW(Amortización[[#Headers],[saldo de 
apertura]])=1,Importe_del_préstamo,IF(Amortización[[#This Row],[pago
fecha]]="",0,INDEX(Amortización[], ROW()-4,8)))</f>
        <v>180835.11671214897</v>
      </c>
      <c r="D73" s="18">
        <f ca="1">IF(ValuesEntered,IF(ROW()-ROW(Amortización[[#Headers],[interés]])=1,-IPMT(Tasa_de_interés/12,1,Duración_del_préstamo-ROWS($B$4:B73)+1,Amortización[[#This Row],[saldo de 
apertura]]),IFERROR(-IPMT(Tasa_de_interés/12,1,Amortización[[#This Row],[núm.
restante]],C74),0)),0)</f>
        <v>752.14563799621658</v>
      </c>
      <c r="E73" s="18">
        <f ca="1">IFERROR(IF(AND(ValuesEntered,Amortización[[#This Row],[pago
fecha]]&lt;&gt;""),-PPMT(Tasa_de_interés/12,1,Duración_del_préstamo-ROWS($B$4:B73)+1,Amortización[[#This Row],[saldo de 
apertura]]),""),0)</f>
        <v>320.16359305699041</v>
      </c>
      <c r="F73" s="18">
        <f ca="1">IF(Amortización[[#This Row],[pago
fecha]]="",0,Importe_del_impuesto_de_propiedad)</f>
        <v>375</v>
      </c>
      <c r="G73" s="18">
        <f ca="1">IF(Amortización[[#This Row],[pago
fecha]]="",0,Amortización[[#This Row],[interés]]+Amortización[[#This Row],[principal]]+Amortización[[#This Row],[impuesto de propiedad]])</f>
        <v>1447.309231053207</v>
      </c>
      <c r="H73" s="18">
        <f ca="1">IF(Amortización[[#This Row],[pago
fecha]]="",0,Amortización[[#This Row],[saldo de 
apertura]]-Amortización[[#This Row],[principal]])</f>
        <v>180514.95311909198</v>
      </c>
      <c r="I73" s="19">
        <f ca="1">IF(Amortización[[#This Row],[saldo de 
cierre]]&gt;0,LastRow-ROW(),0)</f>
        <v>290</v>
      </c>
    </row>
    <row r="74" spans="1:9" ht="15" customHeight="1" x14ac:dyDescent="0.25">
      <c r="A74" s="16">
        <f>ROWS($A$4:A74)</f>
        <v>71</v>
      </c>
      <c r="B74" s="17">
        <f ca="1">IF(ValuesEntered,IF(Amortización[[#This Row],[núm.]]&lt;=Duración_del_préstamo,IF(ROW()-ROW(Amortización[[#Headers],[pago
fecha]])=1,Inicio_del_préstamo,IF(H73&gt;0,EDATE(B73,1),"")),""),"")</f>
        <v>45453</v>
      </c>
      <c r="C74" s="18">
        <f ca="1">IF(ROW()-ROW(Amortización[[#Headers],[saldo de 
apertura]])=1,Importe_del_préstamo,IF(Amortización[[#This Row],[pago
fecha]]="",0,INDEX(Amortización[], ROW()-4,8)))</f>
        <v>180514.95311909198</v>
      </c>
      <c r="D74" s="18">
        <f ca="1">IF(ValuesEntered,IF(ROW()-ROW(Amortización[[#Headers],[interés]])=1,-IPMT(Tasa_de_interés/12,1,Duración_del_préstamo-ROWS($B$4:B74)+1,Amortización[[#This Row],[saldo de 
apertura]]),IFERROR(-IPMT(Tasa_de_interés/12,1,Amortización[[#This Row],[núm.
restante]],C75),0)),0)</f>
        <v>750.80606462943297</v>
      </c>
      <c r="E74" s="18">
        <f ca="1">IFERROR(IF(AND(ValuesEntered,Amortización[[#This Row],[pago
fecha]]&lt;&gt;""),-PPMT(Tasa_de_interés/12,1,Duración_del_préstamo-ROWS($B$4:B74)+1,Amortización[[#This Row],[saldo de 
apertura]]),""),0)</f>
        <v>321.49760802806122</v>
      </c>
      <c r="F74" s="18">
        <f ca="1">IF(Amortización[[#This Row],[pago
fecha]]="",0,Importe_del_impuesto_de_propiedad)</f>
        <v>375</v>
      </c>
      <c r="G74" s="18">
        <f ca="1">IF(Amortización[[#This Row],[pago
fecha]]="",0,Amortización[[#This Row],[interés]]+Amortización[[#This Row],[principal]]+Amortización[[#This Row],[impuesto de propiedad]])</f>
        <v>1447.3036726574942</v>
      </c>
      <c r="H74" s="18">
        <f ca="1">IF(Amortización[[#This Row],[pago
fecha]]="",0,Amortización[[#This Row],[saldo de 
apertura]]-Amortización[[#This Row],[principal]])</f>
        <v>180193.45551106392</v>
      </c>
      <c r="I74" s="19">
        <f ca="1">IF(Amortización[[#This Row],[saldo de 
cierre]]&gt;0,LastRow-ROW(),0)</f>
        <v>289</v>
      </c>
    </row>
    <row r="75" spans="1:9" ht="15" customHeight="1" x14ac:dyDescent="0.25">
      <c r="A75" s="16">
        <f>ROWS($A$4:A75)</f>
        <v>72</v>
      </c>
      <c r="B75" s="17">
        <f ca="1">IF(ValuesEntered,IF(Amortización[[#This Row],[núm.]]&lt;=Duración_del_préstamo,IF(ROW()-ROW(Amortización[[#Headers],[pago
fecha]])=1,Inicio_del_préstamo,IF(H74&gt;0,EDATE(B74,1),"")),""),"")</f>
        <v>45483</v>
      </c>
      <c r="C75" s="18">
        <f ca="1">IF(ROW()-ROW(Amortización[[#Headers],[saldo de 
apertura]])=1,Importe_del_préstamo,IF(Amortización[[#This Row],[pago
fecha]]="",0,INDEX(Amortización[], ROW()-4,8)))</f>
        <v>180193.45551106392</v>
      </c>
      <c r="D75" s="18">
        <f ca="1">IF(ValuesEntered,IF(ROW()-ROW(Amortización[[#Headers],[interés]])=1,-IPMT(Tasa_de_interés/12,1,Duración_del_préstamo-ROWS($B$4:B75)+1,Amortización[[#This Row],[saldo de 
apertura]]),IFERROR(-IPMT(Tasa_de_interés/12,1,Amortización[[#This Row],[núm.
restante]],C76),0)),0)</f>
        <v>749.46090970695457</v>
      </c>
      <c r="E75" s="18">
        <f ca="1">IFERROR(IF(AND(ValuesEntered,Amortización[[#This Row],[pago
fecha]]&lt;&gt;""),-PPMT(Tasa_de_interés/12,1,Duración_del_préstamo-ROWS($B$4:B75)+1,Amortización[[#This Row],[saldo de 
apertura]]),""),0)</f>
        <v>322.83718139484472</v>
      </c>
      <c r="F75" s="18">
        <f ca="1">IF(Amortización[[#This Row],[pago
fecha]]="",0,Importe_del_impuesto_de_propiedad)</f>
        <v>375</v>
      </c>
      <c r="G75" s="18">
        <f ca="1">IF(Amortización[[#This Row],[pago
fecha]]="",0,Amortización[[#This Row],[interés]]+Amortización[[#This Row],[principal]]+Amortización[[#This Row],[impuesto de propiedad]])</f>
        <v>1447.2980911017994</v>
      </c>
      <c r="H75" s="18">
        <f ca="1">IF(Amortización[[#This Row],[pago
fecha]]="",0,Amortización[[#This Row],[saldo de 
apertura]]-Amortización[[#This Row],[principal]])</f>
        <v>179870.61832966909</v>
      </c>
      <c r="I75" s="19">
        <f ca="1">IF(Amortización[[#This Row],[saldo de 
cierre]]&gt;0,LastRow-ROW(),0)</f>
        <v>288</v>
      </c>
    </row>
    <row r="76" spans="1:9" ht="15" customHeight="1" x14ac:dyDescent="0.25">
      <c r="A76" s="16">
        <f>ROWS($A$4:A76)</f>
        <v>73</v>
      </c>
      <c r="B76" s="17">
        <f ca="1">IF(ValuesEntered,IF(Amortización[[#This Row],[núm.]]&lt;=Duración_del_préstamo,IF(ROW()-ROW(Amortización[[#Headers],[pago
fecha]])=1,Inicio_del_préstamo,IF(H75&gt;0,EDATE(B75,1),"")),""),"")</f>
        <v>45514</v>
      </c>
      <c r="C76" s="18">
        <f ca="1">IF(ROW()-ROW(Amortización[[#Headers],[saldo de 
apertura]])=1,Importe_del_préstamo,IF(Amortización[[#This Row],[pago
fecha]]="",0,INDEX(Amortización[], ROW()-4,8)))</f>
        <v>179870.61832966909</v>
      </c>
      <c r="D76" s="18">
        <f ca="1">IF(ValuesEntered,IF(ROW()-ROW(Amortización[[#Headers],[interés]])=1,-IPMT(Tasa_de_interés/12,1,Duración_del_préstamo-ROWS($B$4:B76)+1,Amortización[[#This Row],[saldo de 
apertura]]),IFERROR(-IPMT(Tasa_de_interés/12,1,Amortización[[#This Row],[núm.
restante]],C77),0)),0)</f>
        <v>748.11014997229904</v>
      </c>
      <c r="E76" s="18">
        <f ca="1">IFERROR(IF(AND(ValuesEntered,Amortización[[#This Row],[pago
fecha]]&lt;&gt;""),-PPMT(Tasa_de_interés/12,1,Duración_del_préstamo-ROWS($B$4:B76)+1,Amortización[[#This Row],[saldo de 
apertura]]),""),0)</f>
        <v>324.18233631732335</v>
      </c>
      <c r="F76" s="18">
        <f ca="1">IF(Amortización[[#This Row],[pago
fecha]]="",0,Importe_del_impuesto_de_propiedad)</f>
        <v>375</v>
      </c>
      <c r="G76" s="18">
        <f ca="1">IF(Amortización[[#This Row],[pago
fecha]]="",0,Amortización[[#This Row],[interés]]+Amortización[[#This Row],[principal]]+Amortización[[#This Row],[impuesto de propiedad]])</f>
        <v>1447.2924862896225</v>
      </c>
      <c r="H76" s="18">
        <f ca="1">IF(Amortización[[#This Row],[pago
fecha]]="",0,Amortización[[#This Row],[saldo de 
apertura]]-Amortización[[#This Row],[principal]])</f>
        <v>179546.43599335177</v>
      </c>
      <c r="I76" s="19">
        <f ca="1">IF(Amortización[[#This Row],[saldo de 
cierre]]&gt;0,LastRow-ROW(),0)</f>
        <v>287</v>
      </c>
    </row>
    <row r="77" spans="1:9" ht="15" customHeight="1" x14ac:dyDescent="0.25">
      <c r="A77" s="16">
        <f>ROWS($A$4:A77)</f>
        <v>74</v>
      </c>
      <c r="B77" s="17">
        <f ca="1">IF(ValuesEntered,IF(Amortización[[#This Row],[núm.]]&lt;=Duración_del_préstamo,IF(ROW()-ROW(Amortización[[#Headers],[pago
fecha]])=1,Inicio_del_préstamo,IF(H76&gt;0,EDATE(B76,1),"")),""),"")</f>
        <v>45545</v>
      </c>
      <c r="C77" s="18">
        <f ca="1">IF(ROW()-ROW(Amortización[[#Headers],[saldo de 
apertura]])=1,Importe_del_préstamo,IF(Amortización[[#This Row],[pago
fecha]]="",0,INDEX(Amortización[], ROW()-4,8)))</f>
        <v>179546.43599335177</v>
      </c>
      <c r="D77" s="18">
        <f ca="1">IF(ValuesEntered,IF(ROW()-ROW(Amortización[[#Headers],[interés]])=1,-IPMT(Tasa_de_interés/12,1,Duración_del_préstamo-ROWS($B$4:B77)+1,Amortización[[#This Row],[saldo de 
apertura]]),IFERROR(-IPMT(Tasa_de_interés/12,1,Amortización[[#This Row],[núm.
restante]],C78),0)),0)</f>
        <v>746.75376207208251</v>
      </c>
      <c r="E77" s="18">
        <f ca="1">IFERROR(IF(AND(ValuesEntered,Amortización[[#This Row],[pago
fecha]]&lt;&gt;""),-PPMT(Tasa_de_interés/12,1,Duración_del_préstamo-ROWS($B$4:B77)+1,Amortización[[#This Row],[saldo de 
apertura]]),""),0)</f>
        <v>325.53309605197876</v>
      </c>
      <c r="F77" s="18">
        <f ca="1">IF(Amortización[[#This Row],[pago
fecha]]="",0,Importe_del_impuesto_de_propiedad)</f>
        <v>375</v>
      </c>
      <c r="G77" s="18">
        <f ca="1">IF(Amortización[[#This Row],[pago
fecha]]="",0,Amortización[[#This Row],[interés]]+Amortización[[#This Row],[principal]]+Amortización[[#This Row],[impuesto de propiedad]])</f>
        <v>1447.2868581240614</v>
      </c>
      <c r="H77" s="18">
        <f ca="1">IF(Amortización[[#This Row],[pago
fecha]]="",0,Amortización[[#This Row],[saldo de 
apertura]]-Amortización[[#This Row],[principal]])</f>
        <v>179220.90289729979</v>
      </c>
      <c r="I77" s="19">
        <f ca="1">IF(Amortización[[#This Row],[saldo de 
cierre]]&gt;0,LastRow-ROW(),0)</f>
        <v>286</v>
      </c>
    </row>
    <row r="78" spans="1:9" ht="15" customHeight="1" x14ac:dyDescent="0.25">
      <c r="A78" s="16">
        <f>ROWS($A$4:A78)</f>
        <v>75</v>
      </c>
      <c r="B78" s="17">
        <f ca="1">IF(ValuesEntered,IF(Amortización[[#This Row],[núm.]]&lt;=Duración_del_préstamo,IF(ROW()-ROW(Amortización[[#Headers],[pago
fecha]])=1,Inicio_del_préstamo,IF(H77&gt;0,EDATE(B77,1),"")),""),"")</f>
        <v>45575</v>
      </c>
      <c r="C78" s="18">
        <f ca="1">IF(ROW()-ROW(Amortización[[#Headers],[saldo de 
apertura]])=1,Importe_del_préstamo,IF(Amortización[[#This Row],[pago
fecha]]="",0,INDEX(Amortización[], ROW()-4,8)))</f>
        <v>179220.90289729979</v>
      </c>
      <c r="D78" s="18">
        <f ca="1">IF(ValuesEntered,IF(ROW()-ROW(Amortización[[#Headers],[interés]])=1,-IPMT(Tasa_de_interés/12,1,Duración_del_préstamo-ROWS($B$4:B78)+1,Amortización[[#This Row],[saldo de 
apertura]]),IFERROR(-IPMT(Tasa_de_interés/12,1,Amortización[[#This Row],[núm.
restante]],C79),0)),0)</f>
        <v>745.39172255561493</v>
      </c>
      <c r="E78" s="18">
        <f ca="1">IFERROR(IF(AND(ValuesEntered,Amortización[[#This Row],[pago
fecha]]&lt;&gt;""),-PPMT(Tasa_de_interés/12,1,Duración_del_préstamo-ROWS($B$4:B78)+1,Amortización[[#This Row],[saldo de 
apertura]]),""),0)</f>
        <v>326.88948395219546</v>
      </c>
      <c r="F78" s="18">
        <f ca="1">IF(Amortización[[#This Row],[pago
fecha]]="",0,Importe_del_impuesto_de_propiedad)</f>
        <v>375</v>
      </c>
      <c r="G78" s="18">
        <f ca="1">IF(Amortización[[#This Row],[pago
fecha]]="",0,Amortización[[#This Row],[interés]]+Amortización[[#This Row],[principal]]+Amortización[[#This Row],[impuesto de propiedad]])</f>
        <v>1447.2812065078103</v>
      </c>
      <c r="H78" s="18">
        <f ca="1">IF(Amortización[[#This Row],[pago
fecha]]="",0,Amortización[[#This Row],[saldo de 
apertura]]-Amortización[[#This Row],[principal]])</f>
        <v>178894.01341334759</v>
      </c>
      <c r="I78" s="19">
        <f ca="1">IF(Amortización[[#This Row],[saldo de 
cierre]]&gt;0,LastRow-ROW(),0)</f>
        <v>285</v>
      </c>
    </row>
    <row r="79" spans="1:9" ht="15" customHeight="1" x14ac:dyDescent="0.25">
      <c r="A79" s="16">
        <f>ROWS($A$4:A79)</f>
        <v>76</v>
      </c>
      <c r="B79" s="17">
        <f ca="1">IF(ValuesEntered,IF(Amortización[[#This Row],[núm.]]&lt;=Duración_del_préstamo,IF(ROW()-ROW(Amortización[[#Headers],[pago
fecha]])=1,Inicio_del_préstamo,IF(H78&gt;0,EDATE(B78,1),"")),""),"")</f>
        <v>45606</v>
      </c>
      <c r="C79" s="18">
        <f ca="1">IF(ROW()-ROW(Amortización[[#Headers],[saldo de 
apertura]])=1,Importe_del_préstamo,IF(Amortización[[#This Row],[pago
fecha]]="",0,INDEX(Amortización[], ROW()-4,8)))</f>
        <v>178894.01341334759</v>
      </c>
      <c r="D79" s="18">
        <f ca="1">IF(ValuesEntered,IF(ROW()-ROW(Amortización[[#Headers],[interés]])=1,-IPMT(Tasa_de_interés/12,1,Duración_del_préstamo-ROWS($B$4:B79)+1,Amortización[[#This Row],[saldo de 
apertura]]),IFERROR(-IPMT(Tasa_de_interés/12,1,Amortización[[#This Row],[núm.
restante]],C80),0)),0)</f>
        <v>744.02400787449551</v>
      </c>
      <c r="E79" s="18">
        <f ca="1">IFERROR(IF(AND(ValuesEntered,Amortización[[#This Row],[pago
fecha]]&lt;&gt;""),-PPMT(Tasa_de_interés/12,1,Duración_del_préstamo-ROWS($B$4:B79)+1,Amortización[[#This Row],[saldo de 
apertura]]),""),0)</f>
        <v>328.25152346866287</v>
      </c>
      <c r="F79" s="18">
        <f ca="1">IF(Amortización[[#This Row],[pago
fecha]]="",0,Importe_del_impuesto_de_propiedad)</f>
        <v>375</v>
      </c>
      <c r="G79" s="18">
        <f ca="1">IF(Amortización[[#This Row],[pago
fecha]]="",0,Amortización[[#This Row],[interés]]+Amortización[[#This Row],[principal]]+Amortización[[#This Row],[impuesto de propiedad]])</f>
        <v>1447.2755313431585</v>
      </c>
      <c r="H79" s="18">
        <f ca="1">IF(Amortización[[#This Row],[pago
fecha]]="",0,Amortización[[#This Row],[saldo de 
apertura]]-Amortización[[#This Row],[principal]])</f>
        <v>178565.76188987892</v>
      </c>
      <c r="I79" s="19">
        <f ca="1">IF(Amortización[[#This Row],[saldo de 
cierre]]&gt;0,LastRow-ROW(),0)</f>
        <v>284</v>
      </c>
    </row>
    <row r="80" spans="1:9" ht="15" customHeight="1" x14ac:dyDescent="0.25">
      <c r="A80" s="16">
        <f>ROWS($A$4:A80)</f>
        <v>77</v>
      </c>
      <c r="B80" s="17">
        <f ca="1">IF(ValuesEntered,IF(Amortización[[#This Row],[núm.]]&lt;=Duración_del_préstamo,IF(ROW()-ROW(Amortización[[#Headers],[pago
fecha]])=1,Inicio_del_préstamo,IF(H79&gt;0,EDATE(B79,1),"")),""),"")</f>
        <v>45636</v>
      </c>
      <c r="C80" s="18">
        <f ca="1">IF(ROW()-ROW(Amortización[[#Headers],[saldo de 
apertura]])=1,Importe_del_préstamo,IF(Amortización[[#This Row],[pago
fecha]]="",0,INDEX(Amortización[], ROW()-4,8)))</f>
        <v>178565.76188987892</v>
      </c>
      <c r="D80" s="18">
        <f ca="1">IF(ValuesEntered,IF(ROW()-ROW(Amortización[[#Headers],[interés]])=1,-IPMT(Tasa_de_interés/12,1,Duración_del_préstamo-ROWS($B$4:B80)+1,Amortización[[#This Row],[saldo de 
apertura]]),IFERROR(-IPMT(Tasa_de_interés/12,1,Amortización[[#This Row],[núm.
restante]],C81),0)),0)</f>
        <v>742.65059438220476</v>
      </c>
      <c r="E80" s="18">
        <f ca="1">IFERROR(IF(AND(ValuesEntered,Amortización[[#This Row],[pago
fecha]]&lt;&gt;""),-PPMT(Tasa_de_interés/12,1,Duración_del_préstamo-ROWS($B$4:B80)+1,Amortización[[#This Row],[saldo de 
apertura]]),""),0)</f>
        <v>329.61923814978235</v>
      </c>
      <c r="F80" s="18">
        <f ca="1">IF(Amortización[[#This Row],[pago
fecha]]="",0,Importe_del_impuesto_de_propiedad)</f>
        <v>375</v>
      </c>
      <c r="G80" s="18">
        <f ca="1">IF(Amortización[[#This Row],[pago
fecha]]="",0,Amortización[[#This Row],[interés]]+Amortización[[#This Row],[principal]]+Amortización[[#This Row],[impuesto de propiedad]])</f>
        <v>1447.269832531987</v>
      </c>
      <c r="H80" s="18">
        <f ca="1">IF(Amortización[[#This Row],[pago
fecha]]="",0,Amortización[[#This Row],[saldo de 
apertura]]-Amortización[[#This Row],[principal]])</f>
        <v>178236.14265172914</v>
      </c>
      <c r="I80" s="19">
        <f ca="1">IF(Amortización[[#This Row],[saldo de 
cierre]]&gt;0,LastRow-ROW(),0)</f>
        <v>283</v>
      </c>
    </row>
    <row r="81" spans="1:9" ht="15" customHeight="1" x14ac:dyDescent="0.25">
      <c r="A81" s="16">
        <f>ROWS($A$4:A81)</f>
        <v>78</v>
      </c>
      <c r="B81" s="17">
        <f ca="1">IF(ValuesEntered,IF(Amortización[[#This Row],[núm.]]&lt;=Duración_del_préstamo,IF(ROW()-ROW(Amortización[[#Headers],[pago
fecha]])=1,Inicio_del_préstamo,IF(H80&gt;0,EDATE(B80,1),"")),""),"")</f>
        <v>45667</v>
      </c>
      <c r="C81" s="18">
        <f ca="1">IF(ROW()-ROW(Amortización[[#Headers],[saldo de 
apertura]])=1,Importe_del_préstamo,IF(Amortización[[#This Row],[pago
fecha]]="",0,INDEX(Amortización[], ROW()-4,8)))</f>
        <v>178236.14265172914</v>
      </c>
      <c r="D81" s="18">
        <f ca="1">IF(ValuesEntered,IF(ROW()-ROW(Amortización[[#Headers],[interés]])=1,-IPMT(Tasa_de_interés/12,1,Duración_del_préstamo-ROWS($B$4:B81)+1,Amortización[[#This Row],[saldo de 
apertura]]),IFERROR(-IPMT(Tasa_de_interés/12,1,Amortización[[#This Row],[núm.
restante]],C82),0)),0)</f>
        <v>741.27145833369616</v>
      </c>
      <c r="E81" s="18">
        <f ca="1">IFERROR(IF(AND(ValuesEntered,Amortización[[#This Row],[pago
fecha]]&lt;&gt;""),-PPMT(Tasa_de_interés/12,1,Duración_del_préstamo-ROWS($B$4:B81)+1,Amortización[[#This Row],[saldo de 
apertura]]),""),0)</f>
        <v>330.99265164207299</v>
      </c>
      <c r="F81" s="18">
        <f ca="1">IF(Amortización[[#This Row],[pago
fecha]]="",0,Importe_del_impuesto_de_propiedad)</f>
        <v>375</v>
      </c>
      <c r="G81" s="18">
        <f ca="1">IF(Amortización[[#This Row],[pago
fecha]]="",0,Amortización[[#This Row],[interés]]+Amortización[[#This Row],[principal]]+Amortización[[#This Row],[impuesto de propiedad]])</f>
        <v>1447.2641099757691</v>
      </c>
      <c r="H81" s="18">
        <f ca="1">IF(Amortización[[#This Row],[pago
fecha]]="",0,Amortización[[#This Row],[saldo de 
apertura]]-Amortización[[#This Row],[principal]])</f>
        <v>177905.15000008707</v>
      </c>
      <c r="I81" s="19">
        <f ca="1">IF(Amortización[[#This Row],[saldo de 
cierre]]&gt;0,LastRow-ROW(),0)</f>
        <v>282</v>
      </c>
    </row>
    <row r="82" spans="1:9" ht="15" customHeight="1" x14ac:dyDescent="0.25">
      <c r="A82" s="16">
        <f>ROWS($A$4:A82)</f>
        <v>79</v>
      </c>
      <c r="B82" s="17">
        <f ca="1">IF(ValuesEntered,IF(Amortización[[#This Row],[núm.]]&lt;=Duración_del_préstamo,IF(ROW()-ROW(Amortización[[#Headers],[pago
fecha]])=1,Inicio_del_préstamo,IF(H81&gt;0,EDATE(B81,1),"")),""),"")</f>
        <v>45698</v>
      </c>
      <c r="C82" s="18">
        <f ca="1">IF(ROW()-ROW(Amortización[[#Headers],[saldo de 
apertura]])=1,Importe_del_préstamo,IF(Amortización[[#This Row],[pago
fecha]]="",0,INDEX(Amortización[], ROW()-4,8)))</f>
        <v>177905.15000008707</v>
      </c>
      <c r="D82" s="18">
        <f ca="1">IF(ValuesEntered,IF(ROW()-ROW(Amortización[[#Headers],[interés]])=1,-IPMT(Tasa_de_interés/12,1,Duración_del_préstamo-ROWS($B$4:B82)+1,Amortización[[#This Row],[saldo de 
apertura]]),IFERROR(-IPMT(Tasa_de_interés/12,1,Amortización[[#This Row],[núm.
restante]],C83),0)),0)</f>
        <v>739.8865758849854</v>
      </c>
      <c r="E82" s="18">
        <f ca="1">IFERROR(IF(AND(ValuesEntered,Amortización[[#This Row],[pago
fecha]]&lt;&gt;""),-PPMT(Tasa_de_interés/12,1,Duración_del_préstamo-ROWS($B$4:B82)+1,Amortización[[#This Row],[saldo de 
apertura]]),""),0)</f>
        <v>332.37178769058164</v>
      </c>
      <c r="F82" s="18">
        <f ca="1">IF(Amortización[[#This Row],[pago
fecha]]="",0,Importe_del_impuesto_de_propiedad)</f>
        <v>375</v>
      </c>
      <c r="G82" s="18">
        <f ca="1">IF(Amortización[[#This Row],[pago
fecha]]="",0,Amortización[[#This Row],[interés]]+Amortización[[#This Row],[principal]]+Amortización[[#This Row],[impuesto de propiedad]])</f>
        <v>1447.258363575567</v>
      </c>
      <c r="H82" s="18">
        <f ca="1">IF(Amortización[[#This Row],[pago
fecha]]="",0,Amortización[[#This Row],[saldo de 
apertura]]-Amortización[[#This Row],[principal]])</f>
        <v>177572.77821239649</v>
      </c>
      <c r="I82" s="19">
        <f ca="1">IF(Amortización[[#This Row],[saldo de 
cierre]]&gt;0,LastRow-ROW(),0)</f>
        <v>281</v>
      </c>
    </row>
    <row r="83" spans="1:9" ht="15" customHeight="1" x14ac:dyDescent="0.25">
      <c r="A83" s="16">
        <f>ROWS($A$4:A83)</f>
        <v>80</v>
      </c>
      <c r="B83" s="17">
        <f ca="1">IF(ValuesEntered,IF(Amortización[[#This Row],[núm.]]&lt;=Duración_del_préstamo,IF(ROW()-ROW(Amortización[[#Headers],[pago
fecha]])=1,Inicio_del_préstamo,IF(H82&gt;0,EDATE(B82,1),"")),""),"")</f>
        <v>45726</v>
      </c>
      <c r="C83" s="18">
        <f ca="1">IF(ROW()-ROW(Amortización[[#Headers],[saldo de 
apertura]])=1,Importe_del_préstamo,IF(Amortización[[#This Row],[pago
fecha]]="",0,INDEX(Amortización[], ROW()-4,8)))</f>
        <v>177572.77821239649</v>
      </c>
      <c r="D83" s="18">
        <f ca="1">IF(ValuesEntered,IF(ROW()-ROW(Amortización[[#Headers],[interés]])=1,-IPMT(Tasa_de_interés/12,1,Duración_del_préstamo-ROWS($B$4:B83)+1,Amortización[[#This Row],[saldo de 
apertura]]),IFERROR(-IPMT(Tasa_de_interés/12,1,Amortización[[#This Row],[núm.
restante]],C84),0)),0)</f>
        <v>738.49592309273828</v>
      </c>
      <c r="E83" s="18">
        <f ca="1">IFERROR(IF(AND(ValuesEntered,Amortización[[#This Row],[pago
fecha]]&lt;&gt;""),-PPMT(Tasa_de_interés/12,1,Duración_del_préstamo-ROWS($B$4:B83)+1,Amortización[[#This Row],[saldo de 
apertura]]),""),0)</f>
        <v>333.75667013929251</v>
      </c>
      <c r="F83" s="18">
        <f ca="1">IF(Amortización[[#This Row],[pago
fecha]]="",0,Importe_del_impuesto_de_propiedad)</f>
        <v>375</v>
      </c>
      <c r="G83" s="18">
        <f ca="1">IF(Amortización[[#This Row],[pago
fecha]]="",0,Amortización[[#This Row],[interés]]+Amortización[[#This Row],[principal]]+Amortización[[#This Row],[impuesto de propiedad]])</f>
        <v>1447.2525932320309</v>
      </c>
      <c r="H83" s="18">
        <f ca="1">IF(Amortización[[#This Row],[pago
fecha]]="",0,Amortización[[#This Row],[saldo de 
apertura]]-Amortización[[#This Row],[principal]])</f>
        <v>177239.02154225719</v>
      </c>
      <c r="I83" s="19">
        <f ca="1">IF(Amortización[[#This Row],[saldo de 
cierre]]&gt;0,LastRow-ROW(),0)</f>
        <v>280</v>
      </c>
    </row>
    <row r="84" spans="1:9" ht="15" customHeight="1" x14ac:dyDescent="0.25">
      <c r="A84" s="16">
        <f>ROWS($A$4:A84)</f>
        <v>81</v>
      </c>
      <c r="B84" s="17">
        <f ca="1">IF(ValuesEntered,IF(Amortización[[#This Row],[núm.]]&lt;=Duración_del_préstamo,IF(ROW()-ROW(Amortización[[#Headers],[pago
fecha]])=1,Inicio_del_préstamo,IF(H83&gt;0,EDATE(B83,1),"")),""),"")</f>
        <v>45757</v>
      </c>
      <c r="C84" s="18">
        <f ca="1">IF(ROW()-ROW(Amortización[[#Headers],[saldo de 
apertura]])=1,Importe_del_préstamo,IF(Amortización[[#This Row],[pago
fecha]]="",0,INDEX(Amortización[], ROW()-4,8)))</f>
        <v>177239.02154225719</v>
      </c>
      <c r="D84" s="18">
        <f ca="1">IF(ValuesEntered,IF(ROW()-ROW(Amortización[[#Headers],[interés]])=1,-IPMT(Tasa_de_interés/12,1,Duración_del_préstamo-ROWS($B$4:B84)+1,Amortización[[#This Row],[saldo de 
apertura]]),IFERROR(-IPMT(Tasa_de_interés/12,1,Amortización[[#This Row],[núm.
restante]],C85),0)),0)</f>
        <v>737.09947591385696</v>
      </c>
      <c r="E84" s="18">
        <f ca="1">IFERROR(IF(AND(ValuesEntered,Amortización[[#This Row],[pago
fecha]]&lt;&gt;""),-PPMT(Tasa_de_interés/12,1,Duración_del_préstamo-ROWS($B$4:B84)+1,Amortización[[#This Row],[saldo de 
apertura]]),""),0)</f>
        <v>335.14732293153958</v>
      </c>
      <c r="F84" s="18">
        <f ca="1">IF(Amortización[[#This Row],[pago
fecha]]="",0,Importe_del_impuesto_de_propiedad)</f>
        <v>375</v>
      </c>
      <c r="G84" s="18">
        <f ca="1">IF(Amortización[[#This Row],[pago
fecha]]="",0,Amortización[[#This Row],[interés]]+Amortización[[#This Row],[principal]]+Amortización[[#This Row],[impuesto de propiedad]])</f>
        <v>1447.2467988453966</v>
      </c>
      <c r="H84" s="18">
        <f ca="1">IF(Amortización[[#This Row],[pago
fecha]]="",0,Amortización[[#This Row],[saldo de 
apertura]]-Amortización[[#This Row],[principal]])</f>
        <v>176903.87421932566</v>
      </c>
      <c r="I84" s="19">
        <f ca="1">IF(Amortización[[#This Row],[saldo de 
cierre]]&gt;0,LastRow-ROW(),0)</f>
        <v>279</v>
      </c>
    </row>
    <row r="85" spans="1:9" ht="15" customHeight="1" x14ac:dyDescent="0.25">
      <c r="A85" s="16">
        <f>ROWS($A$4:A85)</f>
        <v>82</v>
      </c>
      <c r="B85" s="17">
        <f ca="1">IF(ValuesEntered,IF(Amortización[[#This Row],[núm.]]&lt;=Duración_del_préstamo,IF(ROW()-ROW(Amortización[[#Headers],[pago
fecha]])=1,Inicio_del_préstamo,IF(H84&gt;0,EDATE(B84,1),"")),""),"")</f>
        <v>45787</v>
      </c>
      <c r="C85" s="18">
        <f ca="1">IF(ROW()-ROW(Amortización[[#Headers],[saldo de 
apertura]])=1,Importe_del_préstamo,IF(Amortización[[#This Row],[pago
fecha]]="",0,INDEX(Amortización[], ROW()-4,8)))</f>
        <v>176903.87421932566</v>
      </c>
      <c r="D85" s="18">
        <f ca="1">IF(ValuesEntered,IF(ROW()-ROW(Amortización[[#Headers],[interés]])=1,-IPMT(Tasa_de_interés/12,1,Duración_del_préstamo-ROWS($B$4:B85)+1,Amortización[[#This Row],[saldo de 
apertura]]),IFERROR(-IPMT(Tasa_de_interés/12,1,Amortización[[#This Row],[núm.
restante]],C86),0)),0)</f>
        <v>735.69721020506358</v>
      </c>
      <c r="E85" s="18">
        <f ca="1">IFERROR(IF(AND(ValuesEntered,Amortización[[#This Row],[pago
fecha]]&lt;&gt;""),-PPMT(Tasa_de_interés/12,1,Duración_del_préstamo-ROWS($B$4:B85)+1,Amortización[[#This Row],[saldo de 
apertura]]),""),0)</f>
        <v>336.54377011042101</v>
      </c>
      <c r="F85" s="18">
        <f ca="1">IF(Amortización[[#This Row],[pago
fecha]]="",0,Importe_del_impuesto_de_propiedad)</f>
        <v>375</v>
      </c>
      <c r="G85" s="18">
        <f ca="1">IF(Amortización[[#This Row],[pago
fecha]]="",0,Amortización[[#This Row],[interés]]+Amortización[[#This Row],[principal]]+Amortización[[#This Row],[impuesto de propiedad]])</f>
        <v>1447.2409803154846</v>
      </c>
      <c r="H85" s="18">
        <f ca="1">IF(Amortización[[#This Row],[pago
fecha]]="",0,Amortización[[#This Row],[saldo de 
apertura]]-Amortización[[#This Row],[principal]])</f>
        <v>176567.33044921525</v>
      </c>
      <c r="I85" s="19">
        <f ca="1">IF(Amortización[[#This Row],[saldo de 
cierre]]&gt;0,LastRow-ROW(),0)</f>
        <v>278</v>
      </c>
    </row>
    <row r="86" spans="1:9" ht="15" customHeight="1" x14ac:dyDescent="0.25">
      <c r="A86" s="16">
        <f>ROWS($A$4:A86)</f>
        <v>83</v>
      </c>
      <c r="B86" s="17">
        <f ca="1">IF(ValuesEntered,IF(Amortización[[#This Row],[núm.]]&lt;=Duración_del_préstamo,IF(ROW()-ROW(Amortización[[#Headers],[pago
fecha]])=1,Inicio_del_préstamo,IF(H85&gt;0,EDATE(B85,1),"")),""),"")</f>
        <v>45818</v>
      </c>
      <c r="C86" s="18">
        <f ca="1">IF(ROW()-ROW(Amortización[[#Headers],[saldo de 
apertura]])=1,Importe_del_préstamo,IF(Amortización[[#This Row],[pago
fecha]]="",0,INDEX(Amortización[], ROW()-4,8)))</f>
        <v>176567.33044921525</v>
      </c>
      <c r="D86" s="18">
        <f ca="1">IF(ValuesEntered,IF(ROW()-ROW(Amortización[[#Headers],[interés]])=1,-IPMT(Tasa_de_interés/12,1,Duración_del_préstamo-ROWS($B$4:B86)+1,Amortización[[#This Row],[saldo de 
apertura]]),IFERROR(-IPMT(Tasa_de_interés/12,1,Amortización[[#This Row],[núm.
restante]],C87),0)),0)</f>
        <v>734.28910172248345</v>
      </c>
      <c r="E86" s="18">
        <f ca="1">IFERROR(IF(AND(ValuesEntered,Amortización[[#This Row],[pago
fecha]]&lt;&gt;""),-PPMT(Tasa_de_interés/12,1,Duración_del_préstamo-ROWS($B$4:B86)+1,Amortización[[#This Row],[saldo de 
apertura]]),""),0)</f>
        <v>337.94603581921439</v>
      </c>
      <c r="F86" s="18">
        <f ca="1">IF(Amortización[[#This Row],[pago
fecha]]="",0,Importe_del_impuesto_de_propiedad)</f>
        <v>375</v>
      </c>
      <c r="G86" s="18">
        <f ca="1">IF(Amortización[[#This Row],[pago
fecha]]="",0,Amortización[[#This Row],[interés]]+Amortización[[#This Row],[principal]]+Amortización[[#This Row],[impuesto de propiedad]])</f>
        <v>1447.2351375416979</v>
      </c>
      <c r="H86" s="18">
        <f ca="1">IF(Amortización[[#This Row],[pago
fecha]]="",0,Amortización[[#This Row],[saldo de 
apertura]]-Amortización[[#This Row],[principal]])</f>
        <v>176229.38441339604</v>
      </c>
      <c r="I86" s="19">
        <f ca="1">IF(Amortización[[#This Row],[saldo de 
cierre]]&gt;0,LastRow-ROW(),0)</f>
        <v>277</v>
      </c>
    </row>
    <row r="87" spans="1:9" ht="15" customHeight="1" x14ac:dyDescent="0.25">
      <c r="A87" s="16">
        <f>ROWS($A$4:A87)</f>
        <v>84</v>
      </c>
      <c r="B87" s="17">
        <f ca="1">IF(ValuesEntered,IF(Amortización[[#This Row],[núm.]]&lt;=Duración_del_préstamo,IF(ROW()-ROW(Amortización[[#Headers],[pago
fecha]])=1,Inicio_del_préstamo,IF(H86&gt;0,EDATE(B86,1),"")),""),"")</f>
        <v>45848</v>
      </c>
      <c r="C87" s="18">
        <f ca="1">IF(ROW()-ROW(Amortización[[#Headers],[saldo de 
apertura]])=1,Importe_del_préstamo,IF(Amortización[[#This Row],[pago
fecha]]="",0,INDEX(Amortización[], ROW()-4,8)))</f>
        <v>176229.38441339604</v>
      </c>
      <c r="D87" s="18">
        <f ca="1">IF(ValuesEntered,IF(ROW()-ROW(Amortización[[#Headers],[interés]])=1,-IPMT(Tasa_de_interés/12,1,Duración_del_préstamo-ROWS($B$4:B87)+1,Amortización[[#This Row],[saldo de 
apertura]]),IFERROR(-IPMT(Tasa_de_interés/12,1,Amortización[[#This Row],[núm.
restante]],C88),0)),0)</f>
        <v>732.875126121226</v>
      </c>
      <c r="E87" s="18">
        <f ca="1">IFERROR(IF(AND(ValuesEntered,Amortización[[#This Row],[pago
fecha]]&lt;&gt;""),-PPMT(Tasa_de_interés/12,1,Duración_del_préstamo-ROWS($B$4:B87)+1,Amortización[[#This Row],[saldo de 
apertura]]),""),0)</f>
        <v>339.35414430179452</v>
      </c>
      <c r="F87" s="18">
        <f ca="1">IF(Amortización[[#This Row],[pago
fecha]]="",0,Importe_del_impuesto_de_propiedad)</f>
        <v>375</v>
      </c>
      <c r="G87" s="18">
        <f ca="1">IF(Amortización[[#This Row],[pago
fecha]]="",0,Amortización[[#This Row],[interés]]+Amortización[[#This Row],[principal]]+Amortización[[#This Row],[impuesto de propiedad]])</f>
        <v>1447.2292704230206</v>
      </c>
      <c r="H87" s="18">
        <f ca="1">IF(Amortización[[#This Row],[pago
fecha]]="",0,Amortización[[#This Row],[saldo de 
apertura]]-Amortización[[#This Row],[principal]])</f>
        <v>175890.03026909425</v>
      </c>
      <c r="I87" s="19">
        <f ca="1">IF(Amortización[[#This Row],[saldo de 
cierre]]&gt;0,LastRow-ROW(),0)</f>
        <v>276</v>
      </c>
    </row>
    <row r="88" spans="1:9" ht="15" customHeight="1" x14ac:dyDescent="0.25">
      <c r="A88" s="16">
        <f>ROWS($A$4:A88)</f>
        <v>85</v>
      </c>
      <c r="B88" s="17">
        <f ca="1">IF(ValuesEntered,IF(Amortización[[#This Row],[núm.]]&lt;=Duración_del_préstamo,IF(ROW()-ROW(Amortización[[#Headers],[pago
fecha]])=1,Inicio_del_préstamo,IF(H87&gt;0,EDATE(B87,1),"")),""),"")</f>
        <v>45879</v>
      </c>
      <c r="C88" s="18">
        <f ca="1">IF(ROW()-ROW(Amortización[[#Headers],[saldo de 
apertura]])=1,Importe_del_préstamo,IF(Amortización[[#This Row],[pago
fecha]]="",0,INDEX(Amortización[], ROW()-4,8)))</f>
        <v>175890.03026909425</v>
      </c>
      <c r="D88" s="18">
        <f ca="1">IF(ValuesEntered,IF(ROW()-ROW(Amortización[[#Headers],[interés]])=1,-IPMT(Tasa_de_interés/12,1,Duración_del_préstamo-ROWS($B$4:B88)+1,Amortización[[#This Row],[saldo de 
apertura]]),IFERROR(-IPMT(Tasa_de_interés/12,1,Amortización[[#This Row],[núm.
restante]],C89),0)),0)</f>
        <v>731.45525895496337</v>
      </c>
      <c r="E88" s="18">
        <f ca="1">IFERROR(IF(AND(ValuesEntered,Amortización[[#This Row],[pago
fecha]]&lt;&gt;""),-PPMT(Tasa_de_interés/12,1,Duración_del_préstamo-ROWS($B$4:B88)+1,Amortización[[#This Row],[saldo de 
apertura]]),""),0)</f>
        <v>340.76811990305191</v>
      </c>
      <c r="F88" s="18">
        <f ca="1">IF(Amortización[[#This Row],[pago
fecha]]="",0,Importe_del_impuesto_de_propiedad)</f>
        <v>375</v>
      </c>
      <c r="G88" s="18">
        <f ca="1">IF(Amortización[[#This Row],[pago
fecha]]="",0,Amortización[[#This Row],[interés]]+Amortización[[#This Row],[principal]]+Amortización[[#This Row],[impuesto de propiedad]])</f>
        <v>1447.2233788580152</v>
      </c>
      <c r="H88" s="18">
        <f ca="1">IF(Amortización[[#This Row],[pago
fecha]]="",0,Amortización[[#This Row],[saldo de 
apertura]]-Amortización[[#This Row],[principal]])</f>
        <v>175549.2621491912</v>
      </c>
      <c r="I88" s="19">
        <f ca="1">IF(Amortización[[#This Row],[saldo de 
cierre]]&gt;0,LastRow-ROW(),0)</f>
        <v>275</v>
      </c>
    </row>
    <row r="89" spans="1:9" ht="15" customHeight="1" x14ac:dyDescent="0.25">
      <c r="A89" s="16">
        <f>ROWS($A$4:A89)</f>
        <v>86</v>
      </c>
      <c r="B89" s="17">
        <f ca="1">IF(ValuesEntered,IF(Amortización[[#This Row],[núm.]]&lt;=Duración_del_préstamo,IF(ROW()-ROW(Amortización[[#Headers],[pago
fecha]])=1,Inicio_del_préstamo,IF(H88&gt;0,EDATE(B88,1),"")),""),"")</f>
        <v>45910</v>
      </c>
      <c r="C89" s="18">
        <f ca="1">IF(ROW()-ROW(Amortización[[#Headers],[saldo de 
apertura]])=1,Importe_del_préstamo,IF(Amortización[[#This Row],[pago
fecha]]="",0,INDEX(Amortización[], ROW()-4,8)))</f>
        <v>175549.2621491912</v>
      </c>
      <c r="D89" s="18">
        <f ca="1">IF(ValuesEntered,IF(ROW()-ROW(Amortización[[#Headers],[interés]])=1,-IPMT(Tasa_de_interés/12,1,Duración_del_préstamo-ROWS($B$4:B89)+1,Amortización[[#This Row],[saldo de 
apertura]]),IFERROR(-IPMT(Tasa_de_interés/12,1,Amortización[[#This Row],[núm.
restante]],C90),0)),0)</f>
        <v>730.02947567550791</v>
      </c>
      <c r="E89" s="18">
        <f ca="1">IFERROR(IF(AND(ValuesEntered,Amortización[[#This Row],[pago
fecha]]&lt;&gt;""),-PPMT(Tasa_de_interés/12,1,Duración_del_préstamo-ROWS($B$4:B89)+1,Amortización[[#This Row],[saldo de 
apertura]]),""),0)</f>
        <v>342.18798706931466</v>
      </c>
      <c r="F89" s="18">
        <f ca="1">IF(Amortización[[#This Row],[pago
fecha]]="",0,Importe_del_impuesto_de_propiedad)</f>
        <v>375</v>
      </c>
      <c r="G89" s="18">
        <f ca="1">IF(Amortización[[#This Row],[pago
fecha]]="",0,Amortización[[#This Row],[interés]]+Amortización[[#This Row],[principal]]+Amortización[[#This Row],[impuesto de propiedad]])</f>
        <v>1447.2174627448226</v>
      </c>
      <c r="H89" s="18">
        <f ca="1">IF(Amortización[[#This Row],[pago
fecha]]="",0,Amortización[[#This Row],[saldo de 
apertura]]-Amortización[[#This Row],[principal]])</f>
        <v>175207.07416212189</v>
      </c>
      <c r="I89" s="19">
        <f ca="1">IF(Amortización[[#This Row],[saldo de 
cierre]]&gt;0,LastRow-ROW(),0)</f>
        <v>274</v>
      </c>
    </row>
    <row r="90" spans="1:9" ht="15" customHeight="1" x14ac:dyDescent="0.25">
      <c r="A90" s="16">
        <f>ROWS($A$4:A90)</f>
        <v>87</v>
      </c>
      <c r="B90" s="17">
        <f ca="1">IF(ValuesEntered,IF(Amortización[[#This Row],[núm.]]&lt;=Duración_del_préstamo,IF(ROW()-ROW(Amortización[[#Headers],[pago
fecha]])=1,Inicio_del_préstamo,IF(H89&gt;0,EDATE(B89,1),"")),""),"")</f>
        <v>45940</v>
      </c>
      <c r="C90" s="18">
        <f ca="1">IF(ROW()-ROW(Amortización[[#Headers],[saldo de 
apertura]])=1,Importe_del_préstamo,IF(Amortización[[#This Row],[pago
fecha]]="",0,INDEX(Amortización[], ROW()-4,8)))</f>
        <v>175207.07416212189</v>
      </c>
      <c r="D90" s="18">
        <f ca="1">IF(ValuesEntered,IF(ROW()-ROW(Amortización[[#Headers],[interés]])=1,-IPMT(Tasa_de_interés/12,1,Duración_del_préstamo-ROWS($B$4:B90)+1,Amortización[[#This Row],[saldo de 
apertura]]),IFERROR(-IPMT(Tasa_de_interés/12,1,Amortización[[#This Row],[núm.
restante]],C91),0)),0)</f>
        <v>728.59775163238794</v>
      </c>
      <c r="E90" s="18">
        <f ca="1">IFERROR(IF(AND(ValuesEntered,Amortización[[#This Row],[pago
fecha]]&lt;&gt;""),-PPMT(Tasa_de_interés/12,1,Duración_del_préstamo-ROWS($B$4:B90)+1,Amortización[[#This Row],[saldo de 
apertura]]),""),0)</f>
        <v>343.61377034877012</v>
      </c>
      <c r="F90" s="18">
        <f ca="1">IF(Amortización[[#This Row],[pago
fecha]]="",0,Importe_del_impuesto_de_propiedad)</f>
        <v>375</v>
      </c>
      <c r="G90" s="18">
        <f ca="1">IF(Amortización[[#This Row],[pago
fecha]]="",0,Amortización[[#This Row],[interés]]+Amortización[[#This Row],[principal]]+Amortización[[#This Row],[impuesto de propiedad]])</f>
        <v>1447.2115219811581</v>
      </c>
      <c r="H90" s="18">
        <f ca="1">IF(Amortización[[#This Row],[pago
fecha]]="",0,Amortización[[#This Row],[saldo de 
apertura]]-Amortización[[#This Row],[principal]])</f>
        <v>174863.46039177311</v>
      </c>
      <c r="I90" s="19">
        <f ca="1">IF(Amortización[[#This Row],[saldo de 
cierre]]&gt;0,LastRow-ROW(),0)</f>
        <v>273</v>
      </c>
    </row>
    <row r="91" spans="1:9" ht="15" customHeight="1" x14ac:dyDescent="0.25">
      <c r="A91" s="16">
        <f>ROWS($A$4:A91)</f>
        <v>88</v>
      </c>
      <c r="B91" s="17">
        <f ca="1">IF(ValuesEntered,IF(Amortización[[#This Row],[núm.]]&lt;=Duración_del_préstamo,IF(ROW()-ROW(Amortización[[#Headers],[pago
fecha]])=1,Inicio_del_préstamo,IF(H90&gt;0,EDATE(B90,1),"")),""),"")</f>
        <v>45971</v>
      </c>
      <c r="C91" s="18">
        <f ca="1">IF(ROW()-ROW(Amortización[[#Headers],[saldo de 
apertura]])=1,Importe_del_préstamo,IF(Amortización[[#This Row],[pago
fecha]]="",0,INDEX(Amortización[], ROW()-4,8)))</f>
        <v>174863.46039177311</v>
      </c>
      <c r="D91" s="18">
        <f ca="1">IF(ValuesEntered,IF(ROW()-ROW(Amortización[[#Headers],[interés]])=1,-IPMT(Tasa_de_interés/12,1,Duración_del_préstamo-ROWS($B$4:B91)+1,Amortización[[#This Row],[saldo de 
apertura]]),IFERROR(-IPMT(Tasa_de_interés/12,1,Amortización[[#This Row],[núm.
restante]],C92),0)),0)</f>
        <v>727.16006207242174</v>
      </c>
      <c r="E91" s="18">
        <f ca="1">IFERROR(IF(AND(ValuesEntered,Amortización[[#This Row],[pago
fecha]]&lt;&gt;""),-PPMT(Tasa_de_interés/12,1,Duración_del_préstamo-ROWS($B$4:B91)+1,Amortización[[#This Row],[saldo de 
apertura]]),""),0)</f>
        <v>345.04549439189003</v>
      </c>
      <c r="F91" s="18">
        <f ca="1">IF(Amortización[[#This Row],[pago
fecha]]="",0,Importe_del_impuesto_de_propiedad)</f>
        <v>375</v>
      </c>
      <c r="G91" s="18">
        <f ca="1">IF(Amortización[[#This Row],[pago
fecha]]="",0,Amortización[[#This Row],[interés]]+Amortización[[#This Row],[principal]]+Amortización[[#This Row],[impuesto de propiedad]])</f>
        <v>1447.2055564643117</v>
      </c>
      <c r="H91" s="18">
        <f ca="1">IF(Amortización[[#This Row],[pago
fecha]]="",0,Amortización[[#This Row],[saldo de 
apertura]]-Amortización[[#This Row],[principal]])</f>
        <v>174518.41489738121</v>
      </c>
      <c r="I91" s="19">
        <f ca="1">IF(Amortización[[#This Row],[saldo de 
cierre]]&gt;0,LastRow-ROW(),0)</f>
        <v>272</v>
      </c>
    </row>
    <row r="92" spans="1:9" ht="15" customHeight="1" x14ac:dyDescent="0.25">
      <c r="A92" s="16">
        <f>ROWS($A$4:A92)</f>
        <v>89</v>
      </c>
      <c r="B92" s="17">
        <f ca="1">IF(ValuesEntered,IF(Amortización[[#This Row],[núm.]]&lt;=Duración_del_préstamo,IF(ROW()-ROW(Amortización[[#Headers],[pago
fecha]])=1,Inicio_del_préstamo,IF(H91&gt;0,EDATE(B91,1),"")),""),"")</f>
        <v>46001</v>
      </c>
      <c r="C92" s="18">
        <f ca="1">IF(ROW()-ROW(Amortización[[#Headers],[saldo de 
apertura]])=1,Importe_del_préstamo,IF(Amortización[[#This Row],[pago
fecha]]="",0,INDEX(Amortización[], ROW()-4,8)))</f>
        <v>174518.41489738121</v>
      </c>
      <c r="D92" s="18">
        <f ca="1">IF(ValuesEntered,IF(ROW()-ROW(Amortización[[#Headers],[interés]])=1,-IPMT(Tasa_de_interés/12,1,Duración_del_préstamo-ROWS($B$4:B92)+1,Amortización[[#This Row],[saldo de 
apertura]]),IFERROR(-IPMT(Tasa_de_interés/12,1,Amortización[[#This Row],[núm.
restante]],C93),0)),0)</f>
        <v>725.71638213928907</v>
      </c>
      <c r="E92" s="18">
        <f ca="1">IFERROR(IF(AND(ValuesEntered,Amortización[[#This Row],[pago
fecha]]&lt;&gt;""),-PPMT(Tasa_de_interés/12,1,Duración_del_préstamo-ROWS($B$4:B92)+1,Amortización[[#This Row],[saldo de 
apertura]]),""),0)</f>
        <v>346.48318395185618</v>
      </c>
      <c r="F92" s="18">
        <f ca="1">IF(Amortización[[#This Row],[pago
fecha]]="",0,Importe_del_impuesto_de_propiedad)</f>
        <v>375</v>
      </c>
      <c r="G92" s="18">
        <f ca="1">IF(Amortización[[#This Row],[pago
fecha]]="",0,Amortización[[#This Row],[interés]]+Amortización[[#This Row],[principal]]+Amortización[[#This Row],[impuesto de propiedad]])</f>
        <v>1447.1995660911452</v>
      </c>
      <c r="H92" s="18">
        <f ca="1">IF(Amortización[[#This Row],[pago
fecha]]="",0,Amortización[[#This Row],[saldo de 
apertura]]-Amortización[[#This Row],[principal]])</f>
        <v>174171.93171342937</v>
      </c>
      <c r="I92" s="19">
        <f ca="1">IF(Amortización[[#This Row],[saldo de 
cierre]]&gt;0,LastRow-ROW(),0)</f>
        <v>271</v>
      </c>
    </row>
    <row r="93" spans="1:9" ht="15" customHeight="1" x14ac:dyDescent="0.25">
      <c r="A93" s="16">
        <f>ROWS($A$4:A93)</f>
        <v>90</v>
      </c>
      <c r="B93" s="17">
        <f ca="1">IF(ValuesEntered,IF(Amortización[[#This Row],[núm.]]&lt;=Duración_del_préstamo,IF(ROW()-ROW(Amortización[[#Headers],[pago
fecha]])=1,Inicio_del_préstamo,IF(H92&gt;0,EDATE(B92,1),"")),""),"")</f>
        <v>46032</v>
      </c>
      <c r="C93" s="18">
        <f ca="1">IF(ROW()-ROW(Amortización[[#Headers],[saldo de 
apertura]])=1,Importe_del_préstamo,IF(Amortización[[#This Row],[pago
fecha]]="",0,INDEX(Amortización[], ROW()-4,8)))</f>
        <v>174171.93171342937</v>
      </c>
      <c r="D93" s="18">
        <f ca="1">IF(ValuesEntered,IF(ROW()-ROW(Amortización[[#Headers],[interés]])=1,-IPMT(Tasa_de_interés/12,1,Duración_del_préstamo-ROWS($B$4:B93)+1,Amortización[[#This Row],[saldo de 
apertura]]),IFERROR(-IPMT(Tasa_de_interés/12,1,Amortización[[#This Row],[núm.
restante]],C94),0)),0)</f>
        <v>724.26668687310155</v>
      </c>
      <c r="E93" s="18">
        <f ca="1">IFERROR(IF(AND(ValuesEntered,Amortización[[#This Row],[pago
fecha]]&lt;&gt;""),-PPMT(Tasa_de_interés/12,1,Duración_del_préstamo-ROWS($B$4:B93)+1,Amortización[[#This Row],[saldo de 
apertura]]),""),0)</f>
        <v>347.92686388498896</v>
      </c>
      <c r="F93" s="18">
        <f ca="1">IF(Amortización[[#This Row],[pago
fecha]]="",0,Importe_del_impuesto_de_propiedad)</f>
        <v>375</v>
      </c>
      <c r="G93" s="18">
        <f ca="1">IF(Amortización[[#This Row],[pago
fecha]]="",0,Amortización[[#This Row],[interés]]+Amortización[[#This Row],[principal]]+Amortización[[#This Row],[impuesto de propiedad]])</f>
        <v>1447.1935507580906</v>
      </c>
      <c r="H93" s="18">
        <f ca="1">IF(Amortización[[#This Row],[pago
fecha]]="",0,Amortización[[#This Row],[saldo de 
apertura]]-Amortización[[#This Row],[principal]])</f>
        <v>173824.00484954438</v>
      </c>
      <c r="I93" s="19">
        <f ca="1">IF(Amortización[[#This Row],[saldo de 
cierre]]&gt;0,LastRow-ROW(),0)</f>
        <v>270</v>
      </c>
    </row>
    <row r="94" spans="1:9" ht="15" customHeight="1" x14ac:dyDescent="0.25">
      <c r="A94" s="16">
        <f>ROWS($A$4:A94)</f>
        <v>91</v>
      </c>
      <c r="B94" s="17">
        <f ca="1">IF(ValuesEntered,IF(Amortización[[#This Row],[núm.]]&lt;=Duración_del_préstamo,IF(ROW()-ROW(Amortización[[#Headers],[pago
fecha]])=1,Inicio_del_préstamo,IF(H93&gt;0,EDATE(B93,1),"")),""),"")</f>
        <v>46063</v>
      </c>
      <c r="C94" s="18">
        <f ca="1">IF(ROW()-ROW(Amortización[[#Headers],[saldo de 
apertura]])=1,Importe_del_préstamo,IF(Amortización[[#This Row],[pago
fecha]]="",0,INDEX(Amortización[], ROW()-4,8)))</f>
        <v>173824.00484954438</v>
      </c>
      <c r="D94" s="18">
        <f ca="1">IF(ValuesEntered,IF(ROW()-ROW(Amortización[[#Headers],[interés]])=1,-IPMT(Tasa_de_interés/12,1,Duración_del_préstamo-ROWS($B$4:B94)+1,Amortización[[#This Row],[saldo de 
apertura]]),IFERROR(-IPMT(Tasa_de_interés/12,1,Amortización[[#This Row],[núm.
restante]],C95),0)),0)</f>
        <v>722.81095120997168</v>
      </c>
      <c r="E94" s="18">
        <f ca="1">IFERROR(IF(AND(ValuesEntered,Amortización[[#This Row],[pago
fecha]]&lt;&gt;""),-PPMT(Tasa_de_interés/12,1,Duración_del_préstamo-ROWS($B$4:B94)+1,Amortización[[#This Row],[saldo de 
apertura]]),""),0)</f>
        <v>349.37655915117631</v>
      </c>
      <c r="F94" s="18">
        <f ca="1">IF(Amortización[[#This Row],[pago
fecha]]="",0,Importe_del_impuesto_de_propiedad)</f>
        <v>375</v>
      </c>
      <c r="G94" s="18">
        <f ca="1">IF(Amortización[[#This Row],[pago
fecha]]="",0,Amortización[[#This Row],[interés]]+Amortización[[#This Row],[principal]]+Amortización[[#This Row],[impuesto de propiedad]])</f>
        <v>1447.187510361148</v>
      </c>
      <c r="H94" s="18">
        <f ca="1">IF(Amortización[[#This Row],[pago
fecha]]="",0,Amortización[[#This Row],[saldo de 
apertura]]-Amortización[[#This Row],[principal]])</f>
        <v>173474.62829039322</v>
      </c>
      <c r="I94" s="19">
        <f ca="1">IF(Amortización[[#This Row],[saldo de 
cierre]]&gt;0,LastRow-ROW(),0)</f>
        <v>269</v>
      </c>
    </row>
    <row r="95" spans="1:9" ht="15" customHeight="1" x14ac:dyDescent="0.25">
      <c r="A95" s="16">
        <f>ROWS($A$4:A95)</f>
        <v>92</v>
      </c>
      <c r="B95" s="17">
        <f ca="1">IF(ValuesEntered,IF(Amortización[[#This Row],[núm.]]&lt;=Duración_del_préstamo,IF(ROW()-ROW(Amortización[[#Headers],[pago
fecha]])=1,Inicio_del_préstamo,IF(H94&gt;0,EDATE(B94,1),"")),""),"")</f>
        <v>46091</v>
      </c>
      <c r="C95" s="18">
        <f ca="1">IF(ROW()-ROW(Amortización[[#Headers],[saldo de 
apertura]])=1,Importe_del_préstamo,IF(Amortización[[#This Row],[pago
fecha]]="",0,INDEX(Amortización[], ROW()-4,8)))</f>
        <v>173474.62829039322</v>
      </c>
      <c r="D95" s="18">
        <f ca="1">IF(ValuesEntered,IF(ROW()-ROW(Amortización[[#Headers],[interés]])=1,-IPMT(Tasa_de_interés/12,1,Duración_del_préstamo-ROWS($B$4:B95)+1,Amortización[[#This Row],[saldo de 
apertura]]),IFERROR(-IPMT(Tasa_de_interés/12,1,Amortización[[#This Row],[núm.
restante]],C96),0)),0)</f>
        <v>721.34914998157876</v>
      </c>
      <c r="E95" s="18">
        <f ca="1">IFERROR(IF(AND(ValuesEntered,Amortización[[#This Row],[pago
fecha]]&lt;&gt;""),-PPMT(Tasa_de_interés/12,1,Duración_del_préstamo-ROWS($B$4:B95)+1,Amortización[[#This Row],[saldo de 
apertura]]),""),0)</f>
        <v>350.83229481430629</v>
      </c>
      <c r="F95" s="18">
        <f ca="1">IF(Amortización[[#This Row],[pago
fecha]]="",0,Importe_del_impuesto_de_propiedad)</f>
        <v>375</v>
      </c>
      <c r="G95" s="18">
        <f ca="1">IF(Amortización[[#This Row],[pago
fecha]]="",0,Amortización[[#This Row],[interés]]+Amortización[[#This Row],[principal]]+Amortización[[#This Row],[impuesto de propiedad]])</f>
        <v>1447.181444795885</v>
      </c>
      <c r="H95" s="18">
        <f ca="1">IF(Amortización[[#This Row],[pago
fecha]]="",0,Amortización[[#This Row],[saldo de 
apertura]]-Amortización[[#This Row],[principal]])</f>
        <v>173123.7959955789</v>
      </c>
      <c r="I95" s="19">
        <f ca="1">IF(Amortización[[#This Row],[saldo de 
cierre]]&gt;0,LastRow-ROW(),0)</f>
        <v>268</v>
      </c>
    </row>
    <row r="96" spans="1:9" ht="15" customHeight="1" x14ac:dyDescent="0.25">
      <c r="A96" s="16">
        <f>ROWS($A$4:A96)</f>
        <v>93</v>
      </c>
      <c r="B96" s="17">
        <f ca="1">IF(ValuesEntered,IF(Amortización[[#This Row],[núm.]]&lt;=Duración_del_préstamo,IF(ROW()-ROW(Amortización[[#Headers],[pago
fecha]])=1,Inicio_del_préstamo,IF(H95&gt;0,EDATE(B95,1),"")),""),"")</f>
        <v>46122</v>
      </c>
      <c r="C96" s="18">
        <f ca="1">IF(ROW()-ROW(Amortización[[#Headers],[saldo de 
apertura]])=1,Importe_del_préstamo,IF(Amortización[[#This Row],[pago
fecha]]="",0,INDEX(Amortización[], ROW()-4,8)))</f>
        <v>173123.7959955789</v>
      </c>
      <c r="D96" s="18">
        <f ca="1">IF(ValuesEntered,IF(ROW()-ROW(Amortización[[#Headers],[interés]])=1,-IPMT(Tasa_de_interés/12,1,Duración_del_préstamo-ROWS($B$4:B96)+1,Amortización[[#This Row],[saldo de 
apertura]]),IFERROR(-IPMT(Tasa_de_interés/12,1,Amortización[[#This Row],[núm.
restante]],C97),0)),0)</f>
        <v>719.88125791473419</v>
      </c>
      <c r="E96" s="18">
        <f ca="1">IFERROR(IF(AND(ValuesEntered,Amortización[[#This Row],[pago
fecha]]&lt;&gt;""),-PPMT(Tasa_de_interés/12,1,Duración_del_préstamo-ROWS($B$4:B96)+1,Amortización[[#This Row],[saldo de 
apertura]]),""),0)</f>
        <v>352.29409604269927</v>
      </c>
      <c r="F96" s="18">
        <f ca="1">IF(Amortización[[#This Row],[pago
fecha]]="",0,Importe_del_impuesto_de_propiedad)</f>
        <v>375</v>
      </c>
      <c r="G96" s="18">
        <f ca="1">IF(Amortización[[#This Row],[pago
fecha]]="",0,Amortización[[#This Row],[interés]]+Amortización[[#This Row],[principal]]+Amortización[[#This Row],[impuesto de propiedad]])</f>
        <v>1447.1753539574333</v>
      </c>
      <c r="H96" s="18">
        <f ca="1">IF(Amortización[[#This Row],[pago
fecha]]="",0,Amortización[[#This Row],[saldo de 
apertura]]-Amortización[[#This Row],[principal]])</f>
        <v>172771.5018995362</v>
      </c>
      <c r="I96" s="19">
        <f ca="1">IF(Amortización[[#This Row],[saldo de 
cierre]]&gt;0,LastRow-ROW(),0)</f>
        <v>267</v>
      </c>
    </row>
    <row r="97" spans="1:9" ht="15" customHeight="1" x14ac:dyDescent="0.25">
      <c r="A97" s="16">
        <f>ROWS($A$4:A97)</f>
        <v>94</v>
      </c>
      <c r="B97" s="17">
        <f ca="1">IF(ValuesEntered,IF(Amortización[[#This Row],[núm.]]&lt;=Duración_del_préstamo,IF(ROW()-ROW(Amortización[[#Headers],[pago
fecha]])=1,Inicio_del_préstamo,IF(H96&gt;0,EDATE(B96,1),"")),""),"")</f>
        <v>46152</v>
      </c>
      <c r="C97" s="18">
        <f ca="1">IF(ROW()-ROW(Amortización[[#Headers],[saldo de 
apertura]])=1,Importe_del_préstamo,IF(Amortización[[#This Row],[pago
fecha]]="",0,INDEX(Amortización[], ROW()-4,8)))</f>
        <v>172771.5018995362</v>
      </c>
      <c r="D97" s="18">
        <f ca="1">IF(ValuesEntered,IF(ROW()-ROW(Amortización[[#Headers],[interés]])=1,-IPMT(Tasa_de_interés/12,1,Duración_del_préstamo-ROWS($B$4:B97)+1,Amortización[[#This Row],[saldo de 
apertura]]),IFERROR(-IPMT(Tasa_de_interés/12,1,Amortización[[#This Row],[núm.
restante]],C98),0)),0)</f>
        <v>718.40724963094442</v>
      </c>
      <c r="E97" s="18">
        <f ca="1">IFERROR(IF(AND(ValuesEntered,Amortización[[#This Row],[pago
fecha]]&lt;&gt;""),-PPMT(Tasa_de_interés/12,1,Duración_del_préstamo-ROWS($B$4:B97)+1,Amortización[[#This Row],[saldo de 
apertura]]),""),0)</f>
        <v>353.76198810954395</v>
      </c>
      <c r="F97" s="18">
        <f ca="1">IF(Amortización[[#This Row],[pago
fecha]]="",0,Importe_del_impuesto_de_propiedad)</f>
        <v>375</v>
      </c>
      <c r="G97" s="18">
        <f ca="1">IF(Amortización[[#This Row],[pago
fecha]]="",0,Amortización[[#This Row],[interés]]+Amortización[[#This Row],[principal]]+Amortización[[#This Row],[impuesto de propiedad]])</f>
        <v>1447.1692377404884</v>
      </c>
      <c r="H97" s="18">
        <f ca="1">IF(Amortización[[#This Row],[pago
fecha]]="",0,Amortización[[#This Row],[saldo de 
apertura]]-Amortización[[#This Row],[principal]])</f>
        <v>172417.73991142667</v>
      </c>
      <c r="I97" s="19">
        <f ca="1">IF(Amortización[[#This Row],[saldo de 
cierre]]&gt;0,LastRow-ROW(),0)</f>
        <v>266</v>
      </c>
    </row>
    <row r="98" spans="1:9" ht="15" customHeight="1" x14ac:dyDescent="0.25">
      <c r="A98" s="16">
        <f>ROWS($A$4:A98)</f>
        <v>95</v>
      </c>
      <c r="B98" s="17">
        <f ca="1">IF(ValuesEntered,IF(Amortización[[#This Row],[núm.]]&lt;=Duración_del_préstamo,IF(ROW()-ROW(Amortización[[#Headers],[pago
fecha]])=1,Inicio_del_préstamo,IF(H97&gt;0,EDATE(B97,1),"")),""),"")</f>
        <v>46183</v>
      </c>
      <c r="C98" s="18">
        <f ca="1">IF(ROW()-ROW(Amortización[[#Headers],[saldo de 
apertura]])=1,Importe_del_préstamo,IF(Amortización[[#This Row],[pago
fecha]]="",0,INDEX(Amortización[], ROW()-4,8)))</f>
        <v>172417.73991142667</v>
      </c>
      <c r="D98" s="18">
        <f ca="1">IF(ValuesEntered,IF(ROW()-ROW(Amortización[[#Headers],[interés]])=1,-IPMT(Tasa_de_interés/12,1,Duración_del_préstamo-ROWS($B$4:B98)+1,Amortización[[#This Row],[saldo de 
apertura]]),IFERROR(-IPMT(Tasa_de_interés/12,1,Amortización[[#This Row],[núm.
restante]],C99),0)),0)</f>
        <v>716.92709964597225</v>
      </c>
      <c r="E98" s="18">
        <f ca="1">IFERROR(IF(AND(ValuesEntered,Amortización[[#This Row],[pago
fecha]]&lt;&gt;""),-PPMT(Tasa_de_interés/12,1,Duración_del_préstamo-ROWS($B$4:B98)+1,Amortización[[#This Row],[saldo de 
apertura]]),""),0)</f>
        <v>355.23599639333378</v>
      </c>
      <c r="F98" s="18">
        <f ca="1">IF(Amortización[[#This Row],[pago
fecha]]="",0,Importe_del_impuesto_de_propiedad)</f>
        <v>375</v>
      </c>
      <c r="G98" s="18">
        <f ca="1">IF(Amortización[[#This Row],[pago
fecha]]="",0,Amortización[[#This Row],[interés]]+Amortización[[#This Row],[principal]]+Amortización[[#This Row],[impuesto de propiedad]])</f>
        <v>1447.1630960393061</v>
      </c>
      <c r="H98" s="18">
        <f ca="1">IF(Amortización[[#This Row],[pago
fecha]]="",0,Amortización[[#This Row],[saldo de 
apertura]]-Amortización[[#This Row],[principal]])</f>
        <v>172062.50391503333</v>
      </c>
      <c r="I98" s="19">
        <f ca="1">IF(Amortización[[#This Row],[saldo de 
cierre]]&gt;0,LastRow-ROW(),0)</f>
        <v>265</v>
      </c>
    </row>
    <row r="99" spans="1:9" ht="15" customHeight="1" x14ac:dyDescent="0.25">
      <c r="A99" s="16">
        <f>ROWS($A$4:A99)</f>
        <v>96</v>
      </c>
      <c r="B99" s="17">
        <f ca="1">IF(ValuesEntered,IF(Amortización[[#This Row],[núm.]]&lt;=Duración_del_préstamo,IF(ROW()-ROW(Amortización[[#Headers],[pago
fecha]])=1,Inicio_del_préstamo,IF(H98&gt;0,EDATE(B98,1),"")),""),"")</f>
        <v>46213</v>
      </c>
      <c r="C99" s="18">
        <f ca="1">IF(ROW()-ROW(Amortización[[#Headers],[saldo de 
apertura]])=1,Importe_del_préstamo,IF(Amortización[[#This Row],[pago
fecha]]="",0,INDEX(Amortización[], ROW()-4,8)))</f>
        <v>172062.50391503333</v>
      </c>
      <c r="D99" s="18">
        <f ca="1">IF(ValuesEntered,IF(ROW()-ROW(Amortización[[#Headers],[interés]])=1,-IPMT(Tasa_de_interés/12,1,Duración_del_préstamo-ROWS($B$4:B99)+1,Amortización[[#This Row],[saldo de 
apertura]]),IFERROR(-IPMT(Tasa_de_interés/12,1,Amortización[[#This Row],[núm.
restante]],C100),0)),0)</f>
        <v>715.44078236939595</v>
      </c>
      <c r="E99" s="18">
        <f ca="1">IFERROR(IF(AND(ValuesEntered,Amortización[[#This Row],[pago
fecha]]&lt;&gt;""),-PPMT(Tasa_de_interés/12,1,Duración_del_préstamo-ROWS($B$4:B99)+1,Amortización[[#This Row],[saldo de 
apertura]]),""),0)</f>
        <v>356.71614637830578</v>
      </c>
      <c r="F99" s="18">
        <f ca="1">IF(Amortización[[#This Row],[pago
fecha]]="",0,Importe_del_impuesto_de_propiedad)</f>
        <v>375</v>
      </c>
      <c r="G99" s="18">
        <f ca="1">IF(Amortización[[#This Row],[pago
fecha]]="",0,Amortización[[#This Row],[interés]]+Amortización[[#This Row],[principal]]+Amortización[[#This Row],[impuesto de propiedad]])</f>
        <v>1447.1569287477018</v>
      </c>
      <c r="H99" s="18">
        <f ca="1">IF(Amortización[[#This Row],[pago
fecha]]="",0,Amortización[[#This Row],[saldo de 
apertura]]-Amortización[[#This Row],[principal]])</f>
        <v>171705.78776865502</v>
      </c>
      <c r="I99" s="19">
        <f ca="1">IF(Amortización[[#This Row],[saldo de 
cierre]]&gt;0,LastRow-ROW(),0)</f>
        <v>264</v>
      </c>
    </row>
    <row r="100" spans="1:9" ht="15" customHeight="1" x14ac:dyDescent="0.25">
      <c r="A100" s="16">
        <f>ROWS($A$4:A100)</f>
        <v>97</v>
      </c>
      <c r="B100" s="17">
        <f ca="1">IF(ValuesEntered,IF(Amortización[[#This Row],[núm.]]&lt;=Duración_del_préstamo,IF(ROW()-ROW(Amortización[[#Headers],[pago
fecha]])=1,Inicio_del_préstamo,IF(H99&gt;0,EDATE(B99,1),"")),""),"")</f>
        <v>46244</v>
      </c>
      <c r="C100" s="18">
        <f ca="1">IF(ROW()-ROW(Amortización[[#Headers],[saldo de 
apertura]])=1,Importe_del_préstamo,IF(Amortización[[#This Row],[pago
fecha]]="",0,INDEX(Amortización[], ROW()-4,8)))</f>
        <v>171705.78776865502</v>
      </c>
      <c r="D100" s="18">
        <f ca="1">IF(ValuesEntered,IF(ROW()-ROW(Amortización[[#Headers],[interés]])=1,-IPMT(Tasa_de_interés/12,1,Duración_del_préstamo-ROWS($B$4:B100)+1,Amortización[[#This Row],[saldo de 
apertura]]),IFERROR(-IPMT(Tasa_de_interés/12,1,Amortización[[#This Row],[núm.
restante]],C101),0)),0)</f>
        <v>713.94827210416724</v>
      </c>
      <c r="E100" s="18">
        <f ca="1">IFERROR(IF(AND(ValuesEntered,Amortización[[#This Row],[pago
fecha]]&lt;&gt;""),-PPMT(Tasa_de_interés/12,1,Duración_del_préstamo-ROWS($B$4:B100)+1,Amortización[[#This Row],[saldo de 
apertura]]),""),0)</f>
        <v>358.20246365488208</v>
      </c>
      <c r="F100" s="18">
        <f ca="1">IF(Amortización[[#This Row],[pago
fecha]]="",0,Importe_del_impuesto_de_propiedad)</f>
        <v>375</v>
      </c>
      <c r="G100" s="18">
        <f ca="1">IF(Amortización[[#This Row],[pago
fecha]]="",0,Amortización[[#This Row],[interés]]+Amortización[[#This Row],[principal]]+Amortización[[#This Row],[impuesto de propiedad]])</f>
        <v>1447.1507357590494</v>
      </c>
      <c r="H100" s="18">
        <f ca="1">IF(Amortización[[#This Row],[pago
fecha]]="",0,Amortización[[#This Row],[saldo de 
apertura]]-Amortización[[#This Row],[principal]])</f>
        <v>171347.58530500013</v>
      </c>
      <c r="I100" s="19">
        <f ca="1">IF(Amortización[[#This Row],[saldo de 
cierre]]&gt;0,LastRow-ROW(),0)</f>
        <v>263</v>
      </c>
    </row>
    <row r="101" spans="1:9" ht="15" customHeight="1" x14ac:dyDescent="0.25">
      <c r="A101" s="16">
        <f>ROWS($A$4:A101)</f>
        <v>98</v>
      </c>
      <c r="B101" s="17">
        <f ca="1">IF(ValuesEntered,IF(Amortización[[#This Row],[núm.]]&lt;=Duración_del_préstamo,IF(ROW()-ROW(Amortización[[#Headers],[pago
fecha]])=1,Inicio_del_préstamo,IF(H100&gt;0,EDATE(B100,1),"")),""),"")</f>
        <v>46275</v>
      </c>
      <c r="C101" s="18">
        <f ca="1">IF(ROW()-ROW(Amortización[[#Headers],[saldo de 
apertura]])=1,Importe_del_préstamo,IF(Amortización[[#This Row],[pago
fecha]]="",0,INDEX(Amortización[], ROW()-4,8)))</f>
        <v>171347.58530500013</v>
      </c>
      <c r="D101" s="18">
        <f ca="1">IF(ValuesEntered,IF(ROW()-ROW(Amortización[[#Headers],[interés]])=1,-IPMT(Tasa_de_interés/12,1,Duración_del_préstamo-ROWS($B$4:B101)+1,Amortización[[#This Row],[saldo de 
apertura]]),IFERROR(-IPMT(Tasa_de_interés/12,1,Amortización[[#This Row],[núm.
restante]],C102),0)),0)</f>
        <v>712.4495430461667</v>
      </c>
      <c r="E101" s="18">
        <f ca="1">IFERROR(IF(AND(ValuesEntered,Amortización[[#This Row],[pago
fecha]]&lt;&gt;""),-PPMT(Tasa_de_interés/12,1,Duración_del_préstamo-ROWS($B$4:B101)+1,Amortización[[#This Row],[saldo de 
apertura]]),""),0)</f>
        <v>359.69497392011067</v>
      </c>
      <c r="F101" s="18">
        <f ca="1">IF(Amortización[[#This Row],[pago
fecha]]="",0,Importe_del_impuesto_de_propiedad)</f>
        <v>375</v>
      </c>
      <c r="G101" s="18">
        <f ca="1">IF(Amortización[[#This Row],[pago
fecha]]="",0,Amortización[[#This Row],[interés]]+Amortización[[#This Row],[principal]]+Amortización[[#This Row],[impuesto de propiedad]])</f>
        <v>1447.1445169662775</v>
      </c>
      <c r="H101" s="18">
        <f ca="1">IF(Amortización[[#This Row],[pago
fecha]]="",0,Amortización[[#This Row],[saldo de 
apertura]]-Amortización[[#This Row],[principal]])</f>
        <v>170987.89033108001</v>
      </c>
      <c r="I101" s="19">
        <f ca="1">IF(Amortización[[#This Row],[saldo de 
cierre]]&gt;0,LastRow-ROW(),0)</f>
        <v>262</v>
      </c>
    </row>
    <row r="102" spans="1:9" ht="15" customHeight="1" x14ac:dyDescent="0.25">
      <c r="A102" s="16">
        <f>ROWS($A$4:A102)</f>
        <v>99</v>
      </c>
      <c r="B102" s="17">
        <f ca="1">IF(ValuesEntered,IF(Amortización[[#This Row],[núm.]]&lt;=Duración_del_préstamo,IF(ROW()-ROW(Amortización[[#Headers],[pago
fecha]])=1,Inicio_del_préstamo,IF(H101&gt;0,EDATE(B101,1),"")),""),"")</f>
        <v>46305</v>
      </c>
      <c r="C102" s="18">
        <f ca="1">IF(ROW()-ROW(Amortización[[#Headers],[saldo de 
apertura]])=1,Importe_del_préstamo,IF(Amortización[[#This Row],[pago
fecha]]="",0,INDEX(Amortización[], ROW()-4,8)))</f>
        <v>170987.89033108001</v>
      </c>
      <c r="D102" s="18">
        <f ca="1">IF(ValuesEntered,IF(ROW()-ROW(Amortización[[#Headers],[interés]])=1,-IPMT(Tasa_de_interés/12,1,Duración_del_préstamo-ROWS($B$4:B102)+1,Amortización[[#This Row],[saldo de 
apertura]]),IFERROR(-IPMT(Tasa_de_interés/12,1,Amortización[[#This Row],[núm.
restante]],C103),0)),0)</f>
        <v>710.94456928375791</v>
      </c>
      <c r="E102" s="18">
        <f ca="1">IFERROR(IF(AND(ValuesEntered,Amortización[[#This Row],[pago
fecha]]&lt;&gt;""),-PPMT(Tasa_de_interés/12,1,Duración_del_préstamo-ROWS($B$4:B102)+1,Amortización[[#This Row],[saldo de 
apertura]]),""),0)</f>
        <v>361.19370297811116</v>
      </c>
      <c r="F102" s="18">
        <f ca="1">IF(Amortización[[#This Row],[pago
fecha]]="",0,Importe_del_impuesto_de_propiedad)</f>
        <v>375</v>
      </c>
      <c r="G102" s="18">
        <f ca="1">IF(Amortización[[#This Row],[pago
fecha]]="",0,Amortización[[#This Row],[interés]]+Amortización[[#This Row],[principal]]+Amortización[[#This Row],[impuesto de propiedad]])</f>
        <v>1447.1382722618691</v>
      </c>
      <c r="H102" s="18">
        <f ca="1">IF(Amortización[[#This Row],[pago
fecha]]="",0,Amortización[[#This Row],[saldo de 
apertura]]-Amortización[[#This Row],[principal]])</f>
        <v>170626.6966281019</v>
      </c>
      <c r="I102" s="19">
        <f ca="1">IF(Amortización[[#This Row],[saldo de 
cierre]]&gt;0,LastRow-ROW(),0)</f>
        <v>261</v>
      </c>
    </row>
    <row r="103" spans="1:9" ht="15" customHeight="1" x14ac:dyDescent="0.25">
      <c r="A103" s="16">
        <f>ROWS($A$4:A103)</f>
        <v>100</v>
      </c>
      <c r="B103" s="17">
        <f ca="1">IF(ValuesEntered,IF(Amortización[[#This Row],[núm.]]&lt;=Duración_del_préstamo,IF(ROW()-ROW(Amortización[[#Headers],[pago
fecha]])=1,Inicio_del_préstamo,IF(H102&gt;0,EDATE(B102,1),"")),""),"")</f>
        <v>46336</v>
      </c>
      <c r="C103" s="18">
        <f ca="1">IF(ROW()-ROW(Amortización[[#Headers],[saldo de 
apertura]])=1,Importe_del_préstamo,IF(Amortización[[#This Row],[pago
fecha]]="",0,INDEX(Amortización[], ROW()-4,8)))</f>
        <v>170626.6966281019</v>
      </c>
      <c r="D103" s="18">
        <f ca="1">IF(ValuesEntered,IF(ROW()-ROW(Amortización[[#Headers],[interés]])=1,-IPMT(Tasa_de_interés/12,1,Duración_del_préstamo-ROWS($B$4:B103)+1,Amortización[[#This Row],[saldo de 
apertura]]),IFERROR(-IPMT(Tasa_de_interés/12,1,Amortización[[#This Row],[núm.
restante]],C104),0)),0)</f>
        <v>709.43332479733908</v>
      </c>
      <c r="E103" s="18">
        <f ca="1">IFERROR(IF(AND(ValuesEntered,Amortización[[#This Row],[pago
fecha]]&lt;&gt;""),-PPMT(Tasa_de_interés/12,1,Duración_del_préstamo-ROWS($B$4:B103)+1,Amortización[[#This Row],[saldo de 
apertura]]),""),0)</f>
        <v>362.69867674051989</v>
      </c>
      <c r="F103" s="18">
        <f ca="1">IF(Amortización[[#This Row],[pago
fecha]]="",0,Importe_del_impuesto_de_propiedad)</f>
        <v>375</v>
      </c>
      <c r="G103" s="18">
        <f ca="1">IF(Amortización[[#This Row],[pago
fecha]]="",0,Amortización[[#This Row],[interés]]+Amortización[[#This Row],[principal]]+Amortización[[#This Row],[impuesto de propiedad]])</f>
        <v>1447.132001537859</v>
      </c>
      <c r="H103" s="18">
        <f ca="1">IF(Amortización[[#This Row],[pago
fecha]]="",0,Amortización[[#This Row],[saldo de 
apertura]]-Amortización[[#This Row],[principal]])</f>
        <v>170263.99795136138</v>
      </c>
      <c r="I103" s="19">
        <f ca="1">IF(Amortización[[#This Row],[saldo de 
cierre]]&gt;0,LastRow-ROW(),0)</f>
        <v>260</v>
      </c>
    </row>
    <row r="104" spans="1:9" ht="15" customHeight="1" x14ac:dyDescent="0.25">
      <c r="A104" s="16">
        <f>ROWS($A$4:A104)</f>
        <v>101</v>
      </c>
      <c r="B104" s="17">
        <f ca="1">IF(ValuesEntered,IF(Amortización[[#This Row],[núm.]]&lt;=Duración_del_préstamo,IF(ROW()-ROW(Amortización[[#Headers],[pago
fecha]])=1,Inicio_del_préstamo,IF(H103&gt;0,EDATE(B103,1),"")),""),"")</f>
        <v>46366</v>
      </c>
      <c r="C104" s="18">
        <f ca="1">IF(ROW()-ROW(Amortización[[#Headers],[saldo de 
apertura]])=1,Importe_del_préstamo,IF(Amortización[[#This Row],[pago
fecha]]="",0,INDEX(Amortización[], ROW()-4,8)))</f>
        <v>170263.99795136138</v>
      </c>
      <c r="D104" s="18">
        <f ca="1">IF(ValuesEntered,IF(ROW()-ROW(Amortización[[#Headers],[interés]])=1,-IPMT(Tasa_de_interés/12,1,Duración_del_préstamo-ROWS($B$4:B104)+1,Amortización[[#This Row],[saldo de 
apertura]]),IFERROR(-IPMT(Tasa_de_interés/12,1,Amortización[[#This Row],[núm.
restante]],C105),0)),0)</f>
        <v>707.91578345889343</v>
      </c>
      <c r="E104" s="18">
        <f ca="1">IFERROR(IF(AND(ValuesEntered,Amortización[[#This Row],[pago
fecha]]&lt;&gt;""),-PPMT(Tasa_de_interés/12,1,Duración_del_préstamo-ROWS($B$4:B104)+1,Amortización[[#This Row],[saldo de 
apertura]]),""),0)</f>
        <v>364.20992122693883</v>
      </c>
      <c r="F104" s="18">
        <f ca="1">IF(Amortización[[#This Row],[pago
fecha]]="",0,Importe_del_impuesto_de_propiedad)</f>
        <v>375</v>
      </c>
      <c r="G104" s="18">
        <f ca="1">IF(Amortización[[#This Row],[pago
fecha]]="",0,Amortización[[#This Row],[interés]]+Amortización[[#This Row],[principal]]+Amortización[[#This Row],[impuesto de propiedad]])</f>
        <v>1447.1257046858323</v>
      </c>
      <c r="H104" s="18">
        <f ca="1">IF(Amortización[[#This Row],[pago
fecha]]="",0,Amortización[[#This Row],[saldo de 
apertura]]-Amortización[[#This Row],[principal]])</f>
        <v>169899.78803013443</v>
      </c>
      <c r="I104" s="19">
        <f ca="1">IF(Amortización[[#This Row],[saldo de 
cierre]]&gt;0,LastRow-ROW(),0)</f>
        <v>259</v>
      </c>
    </row>
    <row r="105" spans="1:9" ht="15" customHeight="1" x14ac:dyDescent="0.25">
      <c r="A105" s="16">
        <f>ROWS($A$4:A105)</f>
        <v>102</v>
      </c>
      <c r="B105" s="17">
        <f ca="1">IF(ValuesEntered,IF(Amortización[[#This Row],[núm.]]&lt;=Duración_del_préstamo,IF(ROW()-ROW(Amortización[[#Headers],[pago
fecha]])=1,Inicio_del_préstamo,IF(H104&gt;0,EDATE(B104,1),"")),""),"")</f>
        <v>46397</v>
      </c>
      <c r="C105" s="18">
        <f ca="1">IF(ROW()-ROW(Amortización[[#Headers],[saldo de 
apertura]])=1,Importe_del_préstamo,IF(Amortización[[#This Row],[pago
fecha]]="",0,INDEX(Amortización[], ROW()-4,8)))</f>
        <v>169899.78803013443</v>
      </c>
      <c r="D105" s="18">
        <f ca="1">IF(ValuesEntered,IF(ROW()-ROW(Amortización[[#Headers],[interés]])=1,-IPMT(Tasa_de_interés/12,1,Duración_del_préstamo-ROWS($B$4:B105)+1,Amortización[[#This Row],[saldo de 
apertura]]),IFERROR(-IPMT(Tasa_de_interés/12,1,Amortización[[#This Row],[núm.
restante]],C106),0)),0)</f>
        <v>706.39191903153767</v>
      </c>
      <c r="E105" s="18">
        <f ca="1">IFERROR(IF(AND(ValuesEntered,Amortización[[#This Row],[pago
fecha]]&lt;&gt;""),-PPMT(Tasa_de_interés/12,1,Duración_del_préstamo-ROWS($B$4:B105)+1,Amortización[[#This Row],[saldo de 
apertura]]),""),0)</f>
        <v>365.72746256538437</v>
      </c>
      <c r="F105" s="18">
        <f ca="1">IF(Amortización[[#This Row],[pago
fecha]]="",0,Importe_del_impuesto_de_propiedad)</f>
        <v>375</v>
      </c>
      <c r="G105" s="18">
        <f ca="1">IF(Amortización[[#This Row],[pago
fecha]]="",0,Amortización[[#This Row],[interés]]+Amortización[[#This Row],[principal]]+Amortización[[#This Row],[impuesto de propiedad]])</f>
        <v>1447.119381596922</v>
      </c>
      <c r="H105" s="18">
        <f ca="1">IF(Amortización[[#This Row],[pago
fecha]]="",0,Amortización[[#This Row],[saldo de 
apertura]]-Amortización[[#This Row],[principal]])</f>
        <v>169534.06056756905</v>
      </c>
      <c r="I105" s="19">
        <f ca="1">IF(Amortización[[#This Row],[saldo de 
cierre]]&gt;0,LastRow-ROW(),0)</f>
        <v>258</v>
      </c>
    </row>
    <row r="106" spans="1:9" ht="15" customHeight="1" x14ac:dyDescent="0.25">
      <c r="A106" s="16">
        <f>ROWS($A$4:A106)</f>
        <v>103</v>
      </c>
      <c r="B106" s="17">
        <f ca="1">IF(ValuesEntered,IF(Amortización[[#This Row],[núm.]]&lt;=Duración_del_préstamo,IF(ROW()-ROW(Amortización[[#Headers],[pago
fecha]])=1,Inicio_del_préstamo,IF(H105&gt;0,EDATE(B105,1),"")),""),"")</f>
        <v>46428</v>
      </c>
      <c r="C106" s="18">
        <f ca="1">IF(ROW()-ROW(Amortización[[#Headers],[saldo de 
apertura]])=1,Importe_del_préstamo,IF(Amortización[[#This Row],[pago
fecha]]="",0,INDEX(Amortización[], ROW()-4,8)))</f>
        <v>169534.06056756905</v>
      </c>
      <c r="D106" s="18">
        <f ca="1">IF(ValuesEntered,IF(ROW()-ROW(Amortización[[#Headers],[interés]])=1,-IPMT(Tasa_de_interés/12,1,Duración_del_préstamo-ROWS($B$4:B106)+1,Amortización[[#This Row],[saldo de 
apertura]]),IFERROR(-IPMT(Tasa_de_interés/12,1,Amortización[[#This Row],[núm.
restante]],C107),0)),0)</f>
        <v>704.86170516906793</v>
      </c>
      <c r="E106" s="18">
        <f ca="1">IFERROR(IF(AND(ValuesEntered,Amortización[[#This Row],[pago
fecha]]&lt;&gt;""),-PPMT(Tasa_de_interés/12,1,Duración_del_préstamo-ROWS($B$4:B106)+1,Amortización[[#This Row],[saldo de 
apertura]]),""),0)</f>
        <v>367.25132699274019</v>
      </c>
      <c r="F106" s="18">
        <f ca="1">IF(Amortización[[#This Row],[pago
fecha]]="",0,Importe_del_impuesto_de_propiedad)</f>
        <v>375</v>
      </c>
      <c r="G106" s="18">
        <f ca="1">IF(Amortización[[#This Row],[pago
fecha]]="",0,Amortización[[#This Row],[interés]]+Amortización[[#This Row],[principal]]+Amortización[[#This Row],[impuesto de propiedad]])</f>
        <v>1447.1130321618082</v>
      </c>
      <c r="H106" s="18">
        <f ca="1">IF(Amortización[[#This Row],[pago
fecha]]="",0,Amortización[[#This Row],[saldo de 
apertura]]-Amortización[[#This Row],[principal]])</f>
        <v>169166.80924057632</v>
      </c>
      <c r="I106" s="19">
        <f ca="1">IF(Amortización[[#This Row],[saldo de 
cierre]]&gt;0,LastRow-ROW(),0)</f>
        <v>257</v>
      </c>
    </row>
    <row r="107" spans="1:9" ht="15" customHeight="1" x14ac:dyDescent="0.25">
      <c r="A107" s="16">
        <f>ROWS($A$4:A107)</f>
        <v>104</v>
      </c>
      <c r="B107" s="17">
        <f ca="1">IF(ValuesEntered,IF(Amortización[[#This Row],[núm.]]&lt;=Duración_del_préstamo,IF(ROW()-ROW(Amortización[[#Headers],[pago
fecha]])=1,Inicio_del_préstamo,IF(H106&gt;0,EDATE(B106,1),"")),""),"")</f>
        <v>46456</v>
      </c>
      <c r="C107" s="18">
        <f ca="1">IF(ROW()-ROW(Amortización[[#Headers],[saldo de 
apertura]])=1,Importe_del_préstamo,IF(Amortización[[#This Row],[pago
fecha]]="",0,INDEX(Amortización[], ROW()-4,8)))</f>
        <v>169166.80924057632</v>
      </c>
      <c r="D107" s="18">
        <f ca="1">IF(ValuesEntered,IF(ROW()-ROW(Amortización[[#Headers],[interés]])=1,-IPMT(Tasa_de_interés/12,1,Duración_del_préstamo-ROWS($B$4:B107)+1,Amortización[[#This Row],[saldo de 
apertura]]),IFERROR(-IPMT(Tasa_de_interés/12,1,Amortización[[#This Row],[núm.
restante]],C108),0)),0)</f>
        <v>703.32511541550457</v>
      </c>
      <c r="E107" s="18">
        <f ca="1">IFERROR(IF(AND(ValuesEntered,Amortización[[#This Row],[pago
fecha]]&lt;&gt;""),-PPMT(Tasa_de_interés/12,1,Duración_del_préstamo-ROWS($B$4:B107)+1,Amortización[[#This Row],[saldo de 
apertura]]),""),0)</f>
        <v>368.78154085520987</v>
      </c>
      <c r="F107" s="18">
        <f ca="1">IF(Amortización[[#This Row],[pago
fecha]]="",0,Importe_del_impuesto_de_propiedad)</f>
        <v>375</v>
      </c>
      <c r="G107" s="18">
        <f ca="1">IF(Amortización[[#This Row],[pago
fecha]]="",0,Amortización[[#This Row],[interés]]+Amortización[[#This Row],[principal]]+Amortización[[#This Row],[impuesto de propiedad]])</f>
        <v>1447.1066562707144</v>
      </c>
      <c r="H107" s="18">
        <f ca="1">IF(Amortización[[#This Row],[pago
fecha]]="",0,Amortización[[#This Row],[saldo de 
apertura]]-Amortización[[#This Row],[principal]])</f>
        <v>168798.0276997211</v>
      </c>
      <c r="I107" s="19">
        <f ca="1">IF(Amortización[[#This Row],[saldo de 
cierre]]&gt;0,LastRow-ROW(),0)</f>
        <v>256</v>
      </c>
    </row>
    <row r="108" spans="1:9" ht="15" customHeight="1" x14ac:dyDescent="0.25">
      <c r="A108" s="16">
        <f>ROWS($A$4:A108)</f>
        <v>105</v>
      </c>
      <c r="B108" s="17">
        <f ca="1">IF(ValuesEntered,IF(Amortización[[#This Row],[núm.]]&lt;=Duración_del_préstamo,IF(ROW()-ROW(Amortización[[#Headers],[pago
fecha]])=1,Inicio_del_préstamo,IF(H107&gt;0,EDATE(B107,1),"")),""),"")</f>
        <v>46487</v>
      </c>
      <c r="C108" s="18">
        <f ca="1">IF(ROW()-ROW(Amortización[[#Headers],[saldo de 
apertura]])=1,Importe_del_préstamo,IF(Amortización[[#This Row],[pago
fecha]]="",0,INDEX(Amortización[], ROW()-4,8)))</f>
        <v>168798.0276997211</v>
      </c>
      <c r="D108" s="18">
        <f ca="1">IF(ValuesEntered,IF(ROW()-ROW(Amortización[[#Headers],[interés]])=1,-IPMT(Tasa_de_interés/12,1,Duración_del_préstamo-ROWS($B$4:B108)+1,Amortización[[#This Row],[saldo de 
apertura]]),IFERROR(-IPMT(Tasa_de_interés/12,1,Amortización[[#This Row],[núm.
restante]],C109),0)),0)</f>
        <v>701.78212320463479</v>
      </c>
      <c r="E108" s="18">
        <f ca="1">IFERROR(IF(AND(ValuesEntered,Amortización[[#This Row],[pago
fecha]]&lt;&gt;""),-PPMT(Tasa_de_interés/12,1,Duración_del_préstamo-ROWS($B$4:B108)+1,Amortización[[#This Row],[saldo de 
apertura]]),""),0)</f>
        <v>370.31813060877323</v>
      </c>
      <c r="F108" s="18">
        <f ca="1">IF(Amortización[[#This Row],[pago
fecha]]="",0,Importe_del_impuesto_de_propiedad)</f>
        <v>375</v>
      </c>
      <c r="G108" s="18">
        <f ca="1">IF(Amortización[[#This Row],[pago
fecha]]="",0,Amortización[[#This Row],[interés]]+Amortización[[#This Row],[principal]]+Amortización[[#This Row],[impuesto de propiedad]])</f>
        <v>1447.100253813408</v>
      </c>
      <c r="H108" s="18">
        <f ca="1">IF(Amortización[[#This Row],[pago
fecha]]="",0,Amortización[[#This Row],[saldo de 
apertura]]-Amortización[[#This Row],[principal]])</f>
        <v>168427.70956911234</v>
      </c>
      <c r="I108" s="19">
        <f ca="1">IF(Amortización[[#This Row],[saldo de 
cierre]]&gt;0,LastRow-ROW(),0)</f>
        <v>255</v>
      </c>
    </row>
    <row r="109" spans="1:9" ht="15" customHeight="1" x14ac:dyDescent="0.25">
      <c r="A109" s="16">
        <f>ROWS($A$4:A109)</f>
        <v>106</v>
      </c>
      <c r="B109" s="17">
        <f ca="1">IF(ValuesEntered,IF(Amortización[[#This Row],[núm.]]&lt;=Duración_del_préstamo,IF(ROW()-ROW(Amortización[[#Headers],[pago
fecha]])=1,Inicio_del_préstamo,IF(H108&gt;0,EDATE(B108,1),"")),""),"")</f>
        <v>46517</v>
      </c>
      <c r="C109" s="18">
        <f ca="1">IF(ROW()-ROW(Amortización[[#Headers],[saldo de 
apertura]])=1,Importe_del_préstamo,IF(Amortización[[#This Row],[pago
fecha]]="",0,INDEX(Amortización[], ROW()-4,8)))</f>
        <v>168427.70956911234</v>
      </c>
      <c r="D109" s="18">
        <f ca="1">IF(ValuesEntered,IF(ROW()-ROW(Amortización[[#Headers],[interés]])=1,-IPMT(Tasa_de_interés/12,1,Duración_del_préstamo-ROWS($B$4:B109)+1,Amortización[[#This Row],[saldo de 
apertura]]),IFERROR(-IPMT(Tasa_de_interés/12,1,Amortización[[#This Row],[núm.
restante]],C110),0)),0)</f>
        <v>700.23270185955289</v>
      </c>
      <c r="E109" s="18">
        <f ca="1">IFERROR(IF(AND(ValuesEntered,Amortización[[#This Row],[pago
fecha]]&lt;&gt;""),-PPMT(Tasa_de_interés/12,1,Duración_del_préstamo-ROWS($B$4:B109)+1,Amortización[[#This Row],[saldo de 
apertura]]),""),0)</f>
        <v>371.86112281964324</v>
      </c>
      <c r="F109" s="18">
        <f ca="1">IF(Amortización[[#This Row],[pago
fecha]]="",0,Importe_del_impuesto_de_propiedad)</f>
        <v>375</v>
      </c>
      <c r="G109" s="18">
        <f ca="1">IF(Amortización[[#This Row],[pago
fecha]]="",0,Amortización[[#This Row],[interés]]+Amortización[[#This Row],[principal]]+Amortización[[#This Row],[impuesto de propiedad]])</f>
        <v>1447.0938246791961</v>
      </c>
      <c r="H109" s="18">
        <f ca="1">IF(Amortización[[#This Row],[pago
fecha]]="",0,Amortización[[#This Row],[saldo de 
apertura]]-Amortización[[#This Row],[principal]])</f>
        <v>168055.84844629269</v>
      </c>
      <c r="I109" s="19">
        <f ca="1">IF(Amortización[[#This Row],[saldo de 
cierre]]&gt;0,LastRow-ROW(),0)</f>
        <v>254</v>
      </c>
    </row>
    <row r="110" spans="1:9" ht="15" customHeight="1" x14ac:dyDescent="0.25">
      <c r="A110" s="16">
        <f>ROWS($A$4:A110)</f>
        <v>107</v>
      </c>
      <c r="B110" s="17">
        <f ca="1">IF(ValuesEntered,IF(Amortización[[#This Row],[núm.]]&lt;=Duración_del_préstamo,IF(ROW()-ROW(Amortización[[#Headers],[pago
fecha]])=1,Inicio_del_préstamo,IF(H109&gt;0,EDATE(B109,1),"")),""),"")</f>
        <v>46548</v>
      </c>
      <c r="C110" s="18">
        <f ca="1">IF(ROW()-ROW(Amortización[[#Headers],[saldo de 
apertura]])=1,Importe_del_préstamo,IF(Amortización[[#This Row],[pago
fecha]]="",0,INDEX(Amortización[], ROW()-4,8)))</f>
        <v>168055.84844629269</v>
      </c>
      <c r="D110" s="18">
        <f ca="1">IF(ValuesEntered,IF(ROW()-ROW(Amortización[[#Headers],[interés]])=1,-IPMT(Tasa_de_interés/12,1,Duración_del_préstamo-ROWS($B$4:B110)+1,Amortización[[#This Row],[saldo de 
apertura]]),IFERROR(-IPMT(Tasa_de_interés/12,1,Amortización[[#This Row],[núm.
restante]],C111),0)),0)</f>
        <v>698.67682459219986</v>
      </c>
      <c r="E110" s="18">
        <f ca="1">IFERROR(IF(AND(ValuesEntered,Amortización[[#This Row],[pago
fecha]]&lt;&gt;""),-PPMT(Tasa_de_interés/12,1,Duración_del_préstamo-ROWS($B$4:B110)+1,Amortización[[#This Row],[saldo de 
apertura]]),""),0)</f>
        <v>373.41054416472497</v>
      </c>
      <c r="F110" s="18">
        <f ca="1">IF(Amortización[[#This Row],[pago
fecha]]="",0,Importe_del_impuesto_de_propiedad)</f>
        <v>375</v>
      </c>
      <c r="G110" s="18">
        <f ca="1">IF(Amortización[[#This Row],[pago
fecha]]="",0,Amortización[[#This Row],[interés]]+Amortización[[#This Row],[principal]]+Amortización[[#This Row],[impuesto de propiedad]])</f>
        <v>1447.0873687569249</v>
      </c>
      <c r="H110" s="18">
        <f ca="1">IF(Amortización[[#This Row],[pago
fecha]]="",0,Amortización[[#This Row],[saldo de 
apertura]]-Amortización[[#This Row],[principal]])</f>
        <v>167682.43790212797</v>
      </c>
      <c r="I110" s="19">
        <f ca="1">IF(Amortización[[#This Row],[saldo de 
cierre]]&gt;0,LastRow-ROW(),0)</f>
        <v>253</v>
      </c>
    </row>
    <row r="111" spans="1:9" ht="15" customHeight="1" x14ac:dyDescent="0.25">
      <c r="A111" s="16">
        <f>ROWS($A$4:A111)</f>
        <v>108</v>
      </c>
      <c r="B111" s="17">
        <f ca="1">IF(ValuesEntered,IF(Amortización[[#This Row],[núm.]]&lt;=Duración_del_préstamo,IF(ROW()-ROW(Amortización[[#Headers],[pago
fecha]])=1,Inicio_del_préstamo,IF(H110&gt;0,EDATE(B110,1),"")),""),"")</f>
        <v>46578</v>
      </c>
      <c r="C111" s="18">
        <f ca="1">IF(ROW()-ROW(Amortización[[#Headers],[saldo de 
apertura]])=1,Importe_del_préstamo,IF(Amortización[[#This Row],[pago
fecha]]="",0,INDEX(Amortización[], ROW()-4,8)))</f>
        <v>167682.43790212797</v>
      </c>
      <c r="D111" s="18">
        <f ca="1">IF(ValuesEntered,IF(ROW()-ROW(Amortización[[#Headers],[interés]])=1,-IPMT(Tasa_de_interés/12,1,Duración_del_préstamo-ROWS($B$4:B111)+1,Amortización[[#This Row],[saldo de 
apertura]]),IFERROR(-IPMT(Tasa_de_interés/12,1,Amortización[[#This Row],[núm.
restante]],C112),0)),0)</f>
        <v>697.11446450289964</v>
      </c>
      <c r="E111" s="18">
        <f ca="1">IFERROR(IF(AND(ValuesEntered,Amortización[[#This Row],[pago
fecha]]&lt;&gt;""),-PPMT(Tasa_de_interés/12,1,Duración_del_préstamo-ROWS($B$4:B111)+1,Amortización[[#This Row],[saldo de 
apertura]]),""),0)</f>
        <v>374.96642143207816</v>
      </c>
      <c r="F111" s="18">
        <f ca="1">IF(Amortización[[#This Row],[pago
fecha]]="",0,Importe_del_impuesto_de_propiedad)</f>
        <v>375</v>
      </c>
      <c r="G111" s="18">
        <f ca="1">IF(Amortización[[#This Row],[pago
fecha]]="",0,Amortización[[#This Row],[interés]]+Amortización[[#This Row],[principal]]+Amortización[[#This Row],[impuesto de propiedad]])</f>
        <v>1447.0808859349777</v>
      </c>
      <c r="H111" s="18">
        <f ca="1">IF(Amortización[[#This Row],[pago
fecha]]="",0,Amortización[[#This Row],[saldo de 
apertura]]-Amortización[[#This Row],[principal]])</f>
        <v>167307.47148069591</v>
      </c>
      <c r="I111" s="19">
        <f ca="1">IF(Amortización[[#This Row],[saldo de 
cierre]]&gt;0,LastRow-ROW(),0)</f>
        <v>252</v>
      </c>
    </row>
    <row r="112" spans="1:9" ht="15" customHeight="1" x14ac:dyDescent="0.25">
      <c r="A112" s="16">
        <f>ROWS($A$4:A112)</f>
        <v>109</v>
      </c>
      <c r="B112" s="17">
        <f ca="1">IF(ValuesEntered,IF(Amortización[[#This Row],[núm.]]&lt;=Duración_del_préstamo,IF(ROW()-ROW(Amortización[[#Headers],[pago
fecha]])=1,Inicio_del_préstamo,IF(H111&gt;0,EDATE(B111,1),"")),""),"")</f>
        <v>46609</v>
      </c>
      <c r="C112" s="18">
        <f ca="1">IF(ROW()-ROW(Amortización[[#Headers],[saldo de 
apertura]])=1,Importe_del_préstamo,IF(Amortización[[#This Row],[pago
fecha]]="",0,INDEX(Amortización[], ROW()-4,8)))</f>
        <v>167307.47148069591</v>
      </c>
      <c r="D112" s="18">
        <f ca="1">IF(ValuesEntered,IF(ROW()-ROW(Amortización[[#Headers],[interés]])=1,-IPMT(Tasa_de_interés/12,1,Duración_del_préstamo-ROWS($B$4:B112)+1,Amortización[[#This Row],[saldo de 
apertura]]),IFERROR(-IPMT(Tasa_de_interés/12,1,Amortización[[#This Row],[núm.
restante]],C113),0)),0)</f>
        <v>695.54559457989387</v>
      </c>
      <c r="E112" s="18">
        <f ca="1">IFERROR(IF(AND(ValuesEntered,Amortización[[#This Row],[pago
fecha]]&lt;&gt;""),-PPMT(Tasa_de_interés/12,1,Duración_del_préstamo-ROWS($B$4:B112)+1,Amortización[[#This Row],[saldo de 
apertura]]),""),0)</f>
        <v>376.52878152137839</v>
      </c>
      <c r="F112" s="18">
        <f ca="1">IF(Amortización[[#This Row],[pago
fecha]]="",0,Importe_del_impuesto_de_propiedad)</f>
        <v>375</v>
      </c>
      <c r="G112" s="18">
        <f ca="1">IF(Amortización[[#This Row],[pago
fecha]]="",0,Amortización[[#This Row],[interés]]+Amortización[[#This Row],[principal]]+Amortización[[#This Row],[impuesto de propiedad]])</f>
        <v>1447.0743761012723</v>
      </c>
      <c r="H112" s="18">
        <f ca="1">IF(Amortización[[#This Row],[pago
fecha]]="",0,Amortización[[#This Row],[saldo de 
apertura]]-Amortización[[#This Row],[principal]])</f>
        <v>166930.94269917454</v>
      </c>
      <c r="I112" s="19">
        <f ca="1">IF(Amortización[[#This Row],[saldo de 
cierre]]&gt;0,LastRow-ROW(),0)</f>
        <v>251</v>
      </c>
    </row>
    <row r="113" spans="1:9" ht="15" customHeight="1" x14ac:dyDescent="0.25">
      <c r="A113" s="16">
        <f>ROWS($A$4:A113)</f>
        <v>110</v>
      </c>
      <c r="B113" s="17">
        <f ca="1">IF(ValuesEntered,IF(Amortización[[#This Row],[núm.]]&lt;=Duración_del_préstamo,IF(ROW()-ROW(Amortización[[#Headers],[pago
fecha]])=1,Inicio_del_préstamo,IF(H112&gt;0,EDATE(B112,1),"")),""),"")</f>
        <v>46640</v>
      </c>
      <c r="C113" s="18">
        <f ca="1">IF(ROW()-ROW(Amortización[[#Headers],[saldo de 
apertura]])=1,Importe_del_préstamo,IF(Amortización[[#This Row],[pago
fecha]]="",0,INDEX(Amortización[], ROW()-4,8)))</f>
        <v>166930.94269917454</v>
      </c>
      <c r="D113" s="18">
        <f ca="1">IF(ValuesEntered,IF(ROW()-ROW(Amortización[[#Headers],[interés]])=1,-IPMT(Tasa_de_interés/12,1,Duración_del_préstamo-ROWS($B$4:B113)+1,Amortización[[#This Row],[saldo de 
apertura]]),IFERROR(-IPMT(Tasa_de_interés/12,1,Amortización[[#This Row],[núm.
restante]],C114),0)),0)</f>
        <v>693.97018769887563</v>
      </c>
      <c r="E113" s="18">
        <f ca="1">IFERROR(IF(AND(ValuesEntered,Amortización[[#This Row],[pago
fecha]]&lt;&gt;""),-PPMT(Tasa_de_interés/12,1,Duración_del_préstamo-ROWS($B$4:B113)+1,Amortización[[#This Row],[saldo de 
apertura]]),""),0)</f>
        <v>378.09765144438427</v>
      </c>
      <c r="F113" s="18">
        <f ca="1">IF(Amortización[[#This Row],[pago
fecha]]="",0,Importe_del_impuesto_de_propiedad)</f>
        <v>375</v>
      </c>
      <c r="G113" s="18">
        <f ca="1">IF(Amortización[[#This Row],[pago
fecha]]="",0,Amortización[[#This Row],[interés]]+Amortización[[#This Row],[principal]]+Amortización[[#This Row],[impuesto de propiedad]])</f>
        <v>1447.0678391432598</v>
      </c>
      <c r="H113" s="18">
        <f ca="1">IF(Amortización[[#This Row],[pago
fecha]]="",0,Amortización[[#This Row],[saldo de 
apertura]]-Amortización[[#This Row],[principal]])</f>
        <v>166552.84504773017</v>
      </c>
      <c r="I113" s="19">
        <f ca="1">IF(Amortización[[#This Row],[saldo de 
cierre]]&gt;0,LastRow-ROW(),0)</f>
        <v>250</v>
      </c>
    </row>
    <row r="114" spans="1:9" ht="15" customHeight="1" x14ac:dyDescent="0.25">
      <c r="A114" s="16">
        <f>ROWS($A$4:A114)</f>
        <v>111</v>
      </c>
      <c r="B114" s="17">
        <f ca="1">IF(ValuesEntered,IF(Amortización[[#This Row],[núm.]]&lt;=Duración_del_préstamo,IF(ROW()-ROW(Amortización[[#Headers],[pago
fecha]])=1,Inicio_del_préstamo,IF(H113&gt;0,EDATE(B113,1),"")),""),"")</f>
        <v>46670</v>
      </c>
      <c r="C114" s="18">
        <f ca="1">IF(ROW()-ROW(Amortización[[#Headers],[saldo de 
apertura]])=1,Importe_del_préstamo,IF(Amortización[[#This Row],[pago
fecha]]="",0,INDEX(Amortización[], ROW()-4,8)))</f>
        <v>166552.84504773017</v>
      </c>
      <c r="D114" s="18">
        <f ca="1">IF(ValuesEntered,IF(ROW()-ROW(Amortización[[#Headers],[interés]])=1,-IPMT(Tasa_de_interés/12,1,Duración_del_préstamo-ROWS($B$4:B114)+1,Amortización[[#This Row],[saldo de 
apertura]]),IFERROR(-IPMT(Tasa_de_interés/12,1,Amortización[[#This Row],[núm.
restante]],C115),0)),0)</f>
        <v>692.38821662251985</v>
      </c>
      <c r="E114" s="18">
        <f ca="1">IFERROR(IF(AND(ValuesEntered,Amortización[[#This Row],[pago
fecha]]&lt;&gt;""),-PPMT(Tasa_de_interés/12,1,Duración_del_préstamo-ROWS($B$4:B114)+1,Amortización[[#This Row],[saldo de 
apertura]]),""),0)</f>
        <v>379.67305832540245</v>
      </c>
      <c r="F114" s="18">
        <f ca="1">IF(Amortización[[#This Row],[pago
fecha]]="",0,Importe_del_impuesto_de_propiedad)</f>
        <v>375</v>
      </c>
      <c r="G114" s="18">
        <f ca="1">IF(Amortización[[#This Row],[pago
fecha]]="",0,Amortización[[#This Row],[interés]]+Amortización[[#This Row],[principal]]+Amortización[[#This Row],[impuesto de propiedad]])</f>
        <v>1447.0612749479224</v>
      </c>
      <c r="H114" s="18">
        <f ca="1">IF(Amortización[[#This Row],[pago
fecha]]="",0,Amortización[[#This Row],[saldo de 
apertura]]-Amortización[[#This Row],[principal]])</f>
        <v>166173.17198940477</v>
      </c>
      <c r="I114" s="19">
        <f ca="1">IF(Amortización[[#This Row],[saldo de 
cierre]]&gt;0,LastRow-ROW(),0)</f>
        <v>249</v>
      </c>
    </row>
    <row r="115" spans="1:9" ht="15" customHeight="1" x14ac:dyDescent="0.25">
      <c r="A115" s="16">
        <f>ROWS($A$4:A115)</f>
        <v>112</v>
      </c>
      <c r="B115" s="17">
        <f ca="1">IF(ValuesEntered,IF(Amortización[[#This Row],[núm.]]&lt;=Duración_del_préstamo,IF(ROW()-ROW(Amortización[[#Headers],[pago
fecha]])=1,Inicio_del_préstamo,IF(H114&gt;0,EDATE(B114,1),"")),""),"")</f>
        <v>46701</v>
      </c>
      <c r="C115" s="18">
        <f ca="1">IF(ROW()-ROW(Amortización[[#Headers],[saldo de 
apertura]])=1,Importe_del_préstamo,IF(Amortización[[#This Row],[pago
fecha]]="",0,INDEX(Amortización[], ROW()-4,8)))</f>
        <v>166173.17198940477</v>
      </c>
      <c r="D115" s="18">
        <f ca="1">IF(ValuesEntered,IF(ROW()-ROW(Amortización[[#Headers],[interés]])=1,-IPMT(Tasa_de_interés/12,1,Duración_del_préstamo-ROWS($B$4:B115)+1,Amortización[[#This Row],[saldo de 
apertura]]),IFERROR(-IPMT(Tasa_de_interés/12,1,Amortización[[#This Row],[núm.
restante]],C116),0)),0)</f>
        <v>690.79965400001254</v>
      </c>
      <c r="E115" s="18">
        <f ca="1">IFERROR(IF(AND(ValuesEntered,Amortización[[#This Row],[pago
fecha]]&lt;&gt;""),-PPMT(Tasa_de_interés/12,1,Duración_del_préstamo-ROWS($B$4:B115)+1,Amortización[[#This Row],[saldo de 
apertura]]),""),0)</f>
        <v>381.25502940175835</v>
      </c>
      <c r="F115" s="18">
        <f ca="1">IF(Amortización[[#This Row],[pago
fecha]]="",0,Importe_del_impuesto_de_propiedad)</f>
        <v>375</v>
      </c>
      <c r="G115" s="18">
        <f ca="1">IF(Amortización[[#This Row],[pago
fecha]]="",0,Amortización[[#This Row],[interés]]+Amortización[[#This Row],[principal]]+Amortización[[#This Row],[impuesto de propiedad]])</f>
        <v>1447.0546834017709</v>
      </c>
      <c r="H115" s="18">
        <f ca="1">IF(Amortización[[#This Row],[pago
fecha]]="",0,Amortización[[#This Row],[saldo de 
apertura]]-Amortización[[#This Row],[principal]])</f>
        <v>165791.916960003</v>
      </c>
      <c r="I115" s="19">
        <f ca="1">IF(Amortización[[#This Row],[saldo de 
cierre]]&gt;0,LastRow-ROW(),0)</f>
        <v>248</v>
      </c>
    </row>
    <row r="116" spans="1:9" ht="15" customHeight="1" x14ac:dyDescent="0.25">
      <c r="A116" s="16">
        <f>ROWS($A$4:A116)</f>
        <v>113</v>
      </c>
      <c r="B116" s="17">
        <f ca="1">IF(ValuesEntered,IF(Amortización[[#This Row],[núm.]]&lt;=Duración_del_préstamo,IF(ROW()-ROW(Amortización[[#Headers],[pago
fecha]])=1,Inicio_del_préstamo,IF(H115&gt;0,EDATE(B115,1),"")),""),"")</f>
        <v>46731</v>
      </c>
      <c r="C116" s="18">
        <f ca="1">IF(ROW()-ROW(Amortización[[#Headers],[saldo de 
apertura]])=1,Importe_del_préstamo,IF(Amortización[[#This Row],[pago
fecha]]="",0,INDEX(Amortización[], ROW()-4,8)))</f>
        <v>165791.916960003</v>
      </c>
      <c r="D116" s="18">
        <f ca="1">IF(ValuesEntered,IF(ROW()-ROW(Amortización[[#Headers],[interés]])=1,-IPMT(Tasa_de_interés/12,1,Duración_del_préstamo-ROWS($B$4:B116)+1,Amortización[[#This Row],[saldo de 
apertura]]),IFERROR(-IPMT(Tasa_de_interés/12,1,Amortización[[#This Row],[núm.
restante]],C117),0)),0)</f>
        <v>689.2044723665781</v>
      </c>
      <c r="E116" s="18">
        <f ca="1">IFERROR(IF(AND(ValuesEntered,Amortización[[#This Row],[pago
fecha]]&lt;&gt;""),-PPMT(Tasa_de_interés/12,1,Duración_del_préstamo-ROWS($B$4:B116)+1,Amortización[[#This Row],[saldo de 
apertura]]),""),0)</f>
        <v>382.84359202426555</v>
      </c>
      <c r="F116" s="18">
        <f ca="1">IF(Amortización[[#This Row],[pago
fecha]]="",0,Importe_del_impuesto_de_propiedad)</f>
        <v>375</v>
      </c>
      <c r="G116" s="18">
        <f ca="1">IF(Amortización[[#This Row],[pago
fecha]]="",0,Amortización[[#This Row],[interés]]+Amortización[[#This Row],[principal]]+Amortización[[#This Row],[impuesto de propiedad]])</f>
        <v>1447.0480643908436</v>
      </c>
      <c r="H116" s="18">
        <f ca="1">IF(Amortización[[#This Row],[pago
fecha]]="",0,Amortización[[#This Row],[saldo de 
apertura]]-Amortización[[#This Row],[principal]])</f>
        <v>165409.07336797874</v>
      </c>
      <c r="I116" s="19">
        <f ca="1">IF(Amortización[[#This Row],[saldo de 
cierre]]&gt;0,LastRow-ROW(),0)</f>
        <v>247</v>
      </c>
    </row>
    <row r="117" spans="1:9" ht="15" customHeight="1" x14ac:dyDescent="0.25">
      <c r="A117" s="16">
        <f>ROWS($A$4:A117)</f>
        <v>114</v>
      </c>
      <c r="B117" s="17">
        <f ca="1">IF(ValuesEntered,IF(Amortización[[#This Row],[núm.]]&lt;=Duración_del_préstamo,IF(ROW()-ROW(Amortización[[#Headers],[pago
fecha]])=1,Inicio_del_préstamo,IF(H116&gt;0,EDATE(B116,1),"")),""),"")</f>
        <v>46762</v>
      </c>
      <c r="C117" s="18">
        <f ca="1">IF(ROW()-ROW(Amortización[[#Headers],[saldo de 
apertura]])=1,Importe_del_préstamo,IF(Amortización[[#This Row],[pago
fecha]]="",0,INDEX(Amortización[], ROW()-4,8)))</f>
        <v>165409.07336797874</v>
      </c>
      <c r="D117" s="18">
        <f ca="1">IF(ValuesEntered,IF(ROW()-ROW(Amortización[[#Headers],[interés]])=1,-IPMT(Tasa_de_interés/12,1,Duración_del_préstamo-ROWS($B$4:B117)+1,Amortización[[#This Row],[saldo de 
apertura]]),IFERROR(-IPMT(Tasa_de_interés/12,1,Amortización[[#This Row],[núm.
restante]],C118),0)),0)</f>
        <v>687.60264414300434</v>
      </c>
      <c r="E117" s="18">
        <f ca="1">IFERROR(IF(AND(ValuesEntered,Amortización[[#This Row],[pago
fecha]]&lt;&gt;""),-PPMT(Tasa_de_interés/12,1,Duración_del_préstamo-ROWS($B$4:B117)+1,Amortización[[#This Row],[saldo de 
apertura]]),""),0)</f>
        <v>384.4387736577001</v>
      </c>
      <c r="F117" s="18">
        <f ca="1">IF(Amortización[[#This Row],[pago
fecha]]="",0,Importe_del_impuesto_de_propiedad)</f>
        <v>375</v>
      </c>
      <c r="G117" s="18">
        <f ca="1">IF(Amortización[[#This Row],[pago
fecha]]="",0,Amortización[[#This Row],[interés]]+Amortización[[#This Row],[principal]]+Amortización[[#This Row],[impuesto de propiedad]])</f>
        <v>1447.0414178007045</v>
      </c>
      <c r="H117" s="18">
        <f ca="1">IF(Amortización[[#This Row],[pago
fecha]]="",0,Amortización[[#This Row],[saldo de 
apertura]]-Amortización[[#This Row],[principal]])</f>
        <v>165024.63459432105</v>
      </c>
      <c r="I117" s="19">
        <f ca="1">IF(Amortización[[#This Row],[saldo de 
cierre]]&gt;0,LastRow-ROW(),0)</f>
        <v>246</v>
      </c>
    </row>
    <row r="118" spans="1:9" ht="15" customHeight="1" x14ac:dyDescent="0.25">
      <c r="A118" s="16">
        <f>ROWS($A$4:A118)</f>
        <v>115</v>
      </c>
      <c r="B118" s="17">
        <f ca="1">IF(ValuesEntered,IF(Amortización[[#This Row],[núm.]]&lt;=Duración_del_préstamo,IF(ROW()-ROW(Amortización[[#Headers],[pago
fecha]])=1,Inicio_del_préstamo,IF(H117&gt;0,EDATE(B117,1),"")),""),"")</f>
        <v>46793</v>
      </c>
      <c r="C118" s="18">
        <f ca="1">IF(ROW()-ROW(Amortización[[#Headers],[saldo de 
apertura]])=1,Importe_del_préstamo,IF(Amortización[[#This Row],[pago
fecha]]="",0,INDEX(Amortización[], ROW()-4,8)))</f>
        <v>165024.63459432105</v>
      </c>
      <c r="D118" s="18">
        <f ca="1">IF(ValuesEntered,IF(ROW()-ROW(Amortización[[#Headers],[interés]])=1,-IPMT(Tasa_de_interés/12,1,Duración_del_préstamo-ROWS($B$4:B118)+1,Amortización[[#This Row],[saldo de 
apertura]]),IFERROR(-IPMT(Tasa_de_interés/12,1,Amortización[[#This Row],[núm.
restante]],C119),0)),0)</f>
        <v>685.99414163516565</v>
      </c>
      <c r="E118" s="18">
        <f ca="1">IFERROR(IF(AND(ValuesEntered,Amortización[[#This Row],[pago
fecha]]&lt;&gt;""),-PPMT(Tasa_de_interés/12,1,Duración_del_préstamo-ROWS($B$4:B118)+1,Amortización[[#This Row],[saldo de 
apertura]]),""),0)</f>
        <v>386.0406018812738</v>
      </c>
      <c r="F118" s="18">
        <f ca="1">IF(Amortización[[#This Row],[pago
fecha]]="",0,Importe_del_impuesto_de_propiedad)</f>
        <v>375</v>
      </c>
      <c r="G118" s="18">
        <f ca="1">IF(Amortización[[#This Row],[pago
fecha]]="",0,Amortización[[#This Row],[interés]]+Amortización[[#This Row],[principal]]+Amortización[[#This Row],[impuesto de propiedad]])</f>
        <v>1447.0347435164394</v>
      </c>
      <c r="H118" s="18">
        <f ca="1">IF(Amortización[[#This Row],[pago
fecha]]="",0,Amortización[[#This Row],[saldo de 
apertura]]-Amortización[[#This Row],[principal]])</f>
        <v>164638.59399243977</v>
      </c>
      <c r="I118" s="19">
        <f ca="1">IF(Amortización[[#This Row],[saldo de 
cierre]]&gt;0,LastRow-ROW(),0)</f>
        <v>245</v>
      </c>
    </row>
    <row r="119" spans="1:9" ht="15" customHeight="1" x14ac:dyDescent="0.25">
      <c r="A119" s="16">
        <f>ROWS($A$4:A119)</f>
        <v>116</v>
      </c>
      <c r="B119" s="17">
        <f ca="1">IF(ValuesEntered,IF(Amortización[[#This Row],[núm.]]&lt;=Duración_del_préstamo,IF(ROW()-ROW(Amortización[[#Headers],[pago
fecha]])=1,Inicio_del_préstamo,IF(H118&gt;0,EDATE(B118,1),"")),""),"")</f>
        <v>46822</v>
      </c>
      <c r="C119" s="18">
        <f ca="1">IF(ROW()-ROW(Amortización[[#Headers],[saldo de 
apertura]])=1,Importe_del_préstamo,IF(Amortización[[#This Row],[pago
fecha]]="",0,INDEX(Amortización[], ROW()-4,8)))</f>
        <v>164638.59399243977</v>
      </c>
      <c r="D119" s="18">
        <f ca="1">IF(ValuesEntered,IF(ROW()-ROW(Amortización[[#Headers],[interés]])=1,-IPMT(Tasa_de_interés/12,1,Duración_del_préstamo-ROWS($B$4:B119)+1,Amortización[[#This Row],[saldo de 
apertura]]),IFERROR(-IPMT(Tasa_de_interés/12,1,Amortización[[#This Row],[núm.
restante]],C120),0)),0)</f>
        <v>684.37893703354439</v>
      </c>
      <c r="E119" s="18">
        <f ca="1">IFERROR(IF(AND(ValuesEntered,Amortización[[#This Row],[pago
fecha]]&lt;&gt;""),-PPMT(Tasa_de_interés/12,1,Duración_del_préstamo-ROWS($B$4:B119)+1,Amortización[[#This Row],[saldo de 
apertura]]),""),0)</f>
        <v>387.64910438911255</v>
      </c>
      <c r="F119" s="18">
        <f ca="1">IF(Amortización[[#This Row],[pago
fecha]]="",0,Importe_del_impuesto_de_propiedad)</f>
        <v>375</v>
      </c>
      <c r="G119" s="18">
        <f ca="1">IF(Amortización[[#This Row],[pago
fecha]]="",0,Amortización[[#This Row],[interés]]+Amortización[[#This Row],[principal]]+Amortización[[#This Row],[impuesto de propiedad]])</f>
        <v>1447.028041422657</v>
      </c>
      <c r="H119" s="18">
        <f ca="1">IF(Amortización[[#This Row],[pago
fecha]]="",0,Amortización[[#This Row],[saldo de 
apertura]]-Amortización[[#This Row],[principal]])</f>
        <v>164250.94488805067</v>
      </c>
      <c r="I119" s="19">
        <f ca="1">IF(Amortización[[#This Row],[saldo de 
cierre]]&gt;0,LastRow-ROW(),0)</f>
        <v>244</v>
      </c>
    </row>
    <row r="120" spans="1:9" ht="15" customHeight="1" x14ac:dyDescent="0.25">
      <c r="A120" s="16">
        <f>ROWS($A$4:A120)</f>
        <v>117</v>
      </c>
      <c r="B120" s="17">
        <f ca="1">IF(ValuesEntered,IF(Amortización[[#This Row],[núm.]]&lt;=Duración_del_préstamo,IF(ROW()-ROW(Amortización[[#Headers],[pago
fecha]])=1,Inicio_del_préstamo,IF(H119&gt;0,EDATE(B119,1),"")),""),"")</f>
        <v>46853</v>
      </c>
      <c r="C120" s="18">
        <f ca="1">IF(ROW()-ROW(Amortización[[#Headers],[saldo de 
apertura]])=1,Importe_del_préstamo,IF(Amortización[[#This Row],[pago
fecha]]="",0,INDEX(Amortización[], ROW()-4,8)))</f>
        <v>164250.94488805067</v>
      </c>
      <c r="D120" s="18">
        <f ca="1">IF(ValuesEntered,IF(ROW()-ROW(Amortización[[#Headers],[interés]])=1,-IPMT(Tasa_de_interés/12,1,Duración_del_préstamo-ROWS($B$4:B120)+1,Amortización[[#This Row],[saldo de 
apertura]]),IFERROR(-IPMT(Tasa_de_interés/12,1,Amortización[[#This Row],[núm.
restante]],C121),0)),0)</f>
        <v>682.75700241274967</v>
      </c>
      <c r="E120" s="18">
        <f ca="1">IFERROR(IF(AND(ValuesEntered,Amortización[[#This Row],[pago
fecha]]&lt;&gt;""),-PPMT(Tasa_de_interés/12,1,Duración_del_préstamo-ROWS($B$4:B120)+1,Amortización[[#This Row],[saldo de 
apertura]]),""),0)</f>
        <v>389.2643089907337</v>
      </c>
      <c r="F120" s="18">
        <f ca="1">IF(Amortización[[#This Row],[pago
fecha]]="",0,Importe_del_impuesto_de_propiedad)</f>
        <v>375</v>
      </c>
      <c r="G120" s="18">
        <f ca="1">IF(Amortización[[#This Row],[pago
fecha]]="",0,Amortización[[#This Row],[interés]]+Amortización[[#This Row],[principal]]+Amortización[[#This Row],[impuesto de propiedad]])</f>
        <v>1447.0213114034834</v>
      </c>
      <c r="H120" s="18">
        <f ca="1">IF(Amortización[[#This Row],[pago
fecha]]="",0,Amortización[[#This Row],[saldo de 
apertura]]-Amortización[[#This Row],[principal]])</f>
        <v>163861.68057905993</v>
      </c>
      <c r="I120" s="19">
        <f ca="1">IF(Amortización[[#This Row],[saldo de 
cierre]]&gt;0,LastRow-ROW(),0)</f>
        <v>243</v>
      </c>
    </row>
    <row r="121" spans="1:9" ht="15" customHeight="1" x14ac:dyDescent="0.25">
      <c r="A121" s="16">
        <f>ROWS($A$4:A121)</f>
        <v>118</v>
      </c>
      <c r="B121" s="17">
        <f ca="1">IF(ValuesEntered,IF(Amortización[[#This Row],[núm.]]&lt;=Duración_del_préstamo,IF(ROW()-ROW(Amortización[[#Headers],[pago
fecha]])=1,Inicio_del_préstamo,IF(H120&gt;0,EDATE(B120,1),"")),""),"")</f>
        <v>46883</v>
      </c>
      <c r="C121" s="18">
        <f ca="1">IF(ROW()-ROW(Amortización[[#Headers],[saldo de 
apertura]])=1,Importe_del_préstamo,IF(Amortización[[#This Row],[pago
fecha]]="",0,INDEX(Amortización[], ROW()-4,8)))</f>
        <v>163861.68057905993</v>
      </c>
      <c r="D121" s="18">
        <f ca="1">IF(ValuesEntered,IF(ROW()-ROW(Amortización[[#Headers],[interés]])=1,-IPMT(Tasa_de_interés/12,1,Duración_del_préstamo-ROWS($B$4:B121)+1,Amortización[[#This Row],[saldo de 
apertura]]),IFERROR(-IPMT(Tasa_de_interés/12,1,Amortización[[#This Row],[núm.
restante]],C122),0)),0)</f>
        <v>681.12830973103507</v>
      </c>
      <c r="E121" s="18">
        <f ca="1">IFERROR(IF(AND(ValuesEntered,Amortización[[#This Row],[pago
fecha]]&lt;&gt;""),-PPMT(Tasa_de_interés/12,1,Duración_del_préstamo-ROWS($B$4:B121)+1,Amortización[[#This Row],[saldo de 
apertura]]),""),0)</f>
        <v>390.88624361152858</v>
      </c>
      <c r="F121" s="18">
        <f ca="1">IF(Amortización[[#This Row],[pago
fecha]]="",0,Importe_del_impuesto_de_propiedad)</f>
        <v>375</v>
      </c>
      <c r="G121" s="18">
        <f ca="1">IF(Amortización[[#This Row],[pago
fecha]]="",0,Amortización[[#This Row],[interés]]+Amortización[[#This Row],[principal]]+Amortización[[#This Row],[impuesto de propiedad]])</f>
        <v>1447.0145533425637</v>
      </c>
      <c r="H121" s="18">
        <f ca="1">IF(Amortización[[#This Row],[pago
fecha]]="",0,Amortización[[#This Row],[saldo de 
apertura]]-Amortización[[#This Row],[principal]])</f>
        <v>163470.79433544842</v>
      </c>
      <c r="I121" s="19">
        <f ca="1">IF(Amortización[[#This Row],[saldo de 
cierre]]&gt;0,LastRow-ROW(),0)</f>
        <v>242</v>
      </c>
    </row>
    <row r="122" spans="1:9" ht="15" customHeight="1" x14ac:dyDescent="0.25">
      <c r="A122" s="16">
        <f>ROWS($A$4:A122)</f>
        <v>119</v>
      </c>
      <c r="B122" s="17">
        <f ca="1">IF(ValuesEntered,IF(Amortización[[#This Row],[núm.]]&lt;=Duración_del_préstamo,IF(ROW()-ROW(Amortización[[#Headers],[pago
fecha]])=1,Inicio_del_préstamo,IF(H121&gt;0,EDATE(B121,1),"")),""),"")</f>
        <v>46914</v>
      </c>
      <c r="C122" s="18">
        <f ca="1">IF(ROW()-ROW(Amortización[[#Headers],[saldo de 
apertura]])=1,Importe_del_préstamo,IF(Amortización[[#This Row],[pago
fecha]]="",0,INDEX(Amortización[], ROW()-4,8)))</f>
        <v>163470.79433544842</v>
      </c>
      <c r="D122" s="18">
        <f ca="1">IF(ValuesEntered,IF(ROW()-ROW(Amortización[[#Headers],[interés]])=1,-IPMT(Tasa_de_interés/12,1,Duración_del_préstamo-ROWS($B$4:B122)+1,Amortización[[#This Row],[saldo de 
apertura]]),IFERROR(-IPMT(Tasa_de_interés/12,1,Amortización[[#This Row],[núm.
restante]],C123),0)),0)</f>
        <v>679.49283082981322</v>
      </c>
      <c r="E122" s="18">
        <f ca="1">IFERROR(IF(AND(ValuesEntered,Amortización[[#This Row],[pago
fecha]]&lt;&gt;""),-PPMT(Tasa_de_interés/12,1,Duración_del_préstamo-ROWS($B$4:B122)+1,Amortización[[#This Row],[saldo de 
apertura]]),""),0)</f>
        <v>392.51493629324341</v>
      </c>
      <c r="F122" s="18">
        <f ca="1">IF(Amortización[[#This Row],[pago
fecha]]="",0,Importe_del_impuesto_de_propiedad)</f>
        <v>375</v>
      </c>
      <c r="G122" s="18">
        <f ca="1">IF(Amortización[[#This Row],[pago
fecha]]="",0,Amortización[[#This Row],[interés]]+Amortización[[#This Row],[principal]]+Amortización[[#This Row],[impuesto de propiedad]])</f>
        <v>1447.0077671230565</v>
      </c>
      <c r="H122" s="18">
        <f ca="1">IF(Amortización[[#This Row],[pago
fecha]]="",0,Amortización[[#This Row],[saldo de 
apertura]]-Amortización[[#This Row],[principal]])</f>
        <v>163078.27939915517</v>
      </c>
      <c r="I122" s="19">
        <f ca="1">IF(Amortización[[#This Row],[saldo de 
cierre]]&gt;0,LastRow-ROW(),0)</f>
        <v>241</v>
      </c>
    </row>
    <row r="123" spans="1:9" ht="15" customHeight="1" x14ac:dyDescent="0.25">
      <c r="A123" s="16">
        <f>ROWS($A$4:A123)</f>
        <v>120</v>
      </c>
      <c r="B123" s="17">
        <f ca="1">IF(ValuesEntered,IF(Amortización[[#This Row],[núm.]]&lt;=Duración_del_préstamo,IF(ROW()-ROW(Amortización[[#Headers],[pago
fecha]])=1,Inicio_del_préstamo,IF(H122&gt;0,EDATE(B122,1),"")),""),"")</f>
        <v>46944</v>
      </c>
      <c r="C123" s="18">
        <f ca="1">IF(ROW()-ROW(Amortización[[#Headers],[saldo de 
apertura]])=1,Importe_del_préstamo,IF(Amortización[[#This Row],[pago
fecha]]="",0,INDEX(Amortización[], ROW()-4,8)))</f>
        <v>163078.27939915517</v>
      </c>
      <c r="D123" s="18">
        <f ca="1">IF(ValuesEntered,IF(ROW()-ROW(Amortización[[#Headers],[interés]])=1,-IPMT(Tasa_de_interés/12,1,Duración_del_préstamo-ROWS($B$4:B123)+1,Amortización[[#This Row],[saldo de 
apertura]]),IFERROR(-IPMT(Tasa_de_interés/12,1,Amortización[[#This Row],[núm.
restante]],C124),0)),0)</f>
        <v>677.85053743316962</v>
      </c>
      <c r="E123" s="18">
        <f ca="1">IFERROR(IF(AND(ValuesEntered,Amortización[[#This Row],[pago
fecha]]&lt;&gt;""),-PPMT(Tasa_de_interés/12,1,Duración_del_préstamo-ROWS($B$4:B123)+1,Amortización[[#This Row],[saldo de 
apertura]]),""),0)</f>
        <v>394.15041519446515</v>
      </c>
      <c r="F123" s="18">
        <f ca="1">IF(Amortización[[#This Row],[pago
fecha]]="",0,Importe_del_impuesto_de_propiedad)</f>
        <v>375</v>
      </c>
      <c r="G123" s="18">
        <f ca="1">IF(Amortización[[#This Row],[pago
fecha]]="",0,Amortización[[#This Row],[interés]]+Amortización[[#This Row],[principal]]+Amortización[[#This Row],[impuesto de propiedad]])</f>
        <v>1447.0009526276349</v>
      </c>
      <c r="H123" s="18">
        <f ca="1">IF(Amortización[[#This Row],[pago
fecha]]="",0,Amortización[[#This Row],[saldo de 
apertura]]-Amortización[[#This Row],[principal]])</f>
        <v>162684.12898396072</v>
      </c>
      <c r="I123" s="19">
        <f ca="1">IF(Amortización[[#This Row],[saldo de 
cierre]]&gt;0,LastRow-ROW(),0)</f>
        <v>240</v>
      </c>
    </row>
    <row r="124" spans="1:9" ht="15" customHeight="1" x14ac:dyDescent="0.25">
      <c r="A124" s="16">
        <f>ROWS($A$4:A124)</f>
        <v>121</v>
      </c>
      <c r="B124" s="17">
        <f ca="1">IF(ValuesEntered,IF(Amortización[[#This Row],[núm.]]&lt;=Duración_del_préstamo,IF(ROW()-ROW(Amortización[[#Headers],[pago
fecha]])=1,Inicio_del_préstamo,IF(H123&gt;0,EDATE(B123,1),"")),""),"")</f>
        <v>46975</v>
      </c>
      <c r="C124" s="18">
        <f ca="1">IF(ROW()-ROW(Amortización[[#Headers],[saldo de 
apertura]])=1,Importe_del_préstamo,IF(Amortización[[#This Row],[pago
fecha]]="",0,INDEX(Amortización[], ROW()-4,8)))</f>
        <v>162684.12898396072</v>
      </c>
      <c r="D124" s="18">
        <f ca="1">IF(ValuesEntered,IF(ROW()-ROW(Amortización[[#Headers],[interés]])=1,-IPMT(Tasa_de_interés/12,1,Duración_del_préstamo-ROWS($B$4:B124)+1,Amortización[[#This Row],[saldo de 
apertura]]),IFERROR(-IPMT(Tasa_de_interés/12,1,Amortización[[#This Row],[núm.
restante]],C125),0)),0)</f>
        <v>676.2014011473733</v>
      </c>
      <c r="E124" s="18">
        <f ca="1">IFERROR(IF(AND(ValuesEntered,Amortización[[#This Row],[pago
fecha]]&lt;&gt;""),-PPMT(Tasa_de_interés/12,1,Duración_del_préstamo-ROWS($B$4:B124)+1,Amortización[[#This Row],[saldo de 
apertura]]),""),0)</f>
        <v>395.79270859110875</v>
      </c>
      <c r="F124" s="18">
        <f ca="1">IF(Amortización[[#This Row],[pago
fecha]]="",0,Importe_del_impuesto_de_propiedad)</f>
        <v>375</v>
      </c>
      <c r="G124" s="18">
        <f ca="1">IF(Amortización[[#This Row],[pago
fecha]]="",0,Amortización[[#This Row],[interés]]+Amortización[[#This Row],[principal]]+Amortización[[#This Row],[impuesto de propiedad]])</f>
        <v>1446.9941097384822</v>
      </c>
      <c r="H124" s="18">
        <f ca="1">IF(Amortización[[#This Row],[pago
fecha]]="",0,Amortización[[#This Row],[saldo de 
apertura]]-Amortización[[#This Row],[principal]])</f>
        <v>162288.3362753696</v>
      </c>
      <c r="I124" s="19">
        <f ca="1">IF(Amortización[[#This Row],[saldo de 
cierre]]&gt;0,LastRow-ROW(),0)</f>
        <v>239</v>
      </c>
    </row>
    <row r="125" spans="1:9" ht="15" customHeight="1" x14ac:dyDescent="0.25">
      <c r="A125" s="16">
        <f>ROWS($A$4:A125)</f>
        <v>122</v>
      </c>
      <c r="B125" s="17">
        <f ca="1">IF(ValuesEntered,IF(Amortización[[#This Row],[núm.]]&lt;=Duración_del_préstamo,IF(ROW()-ROW(Amortización[[#Headers],[pago
fecha]])=1,Inicio_del_préstamo,IF(H124&gt;0,EDATE(B124,1),"")),""),"")</f>
        <v>47006</v>
      </c>
      <c r="C125" s="18">
        <f ca="1">IF(ROW()-ROW(Amortización[[#Headers],[saldo de 
apertura]])=1,Importe_del_préstamo,IF(Amortización[[#This Row],[pago
fecha]]="",0,INDEX(Amortización[], ROW()-4,8)))</f>
        <v>162288.3362753696</v>
      </c>
      <c r="D125" s="18">
        <f ca="1">IF(ValuesEntered,IF(ROW()-ROW(Amortización[[#Headers],[interés]])=1,-IPMT(Tasa_de_interés/12,1,Duración_del_préstamo-ROWS($B$4:B125)+1,Amortización[[#This Row],[saldo de 
apertura]]),IFERROR(-IPMT(Tasa_de_interés/12,1,Amortización[[#This Row],[núm.
restante]],C126),0)),0)</f>
        <v>674.54539346038621</v>
      </c>
      <c r="E125" s="18">
        <f ca="1">IFERROR(IF(AND(ValuesEntered,Amortización[[#This Row],[pago
fecha]]&lt;&gt;""),-PPMT(Tasa_de_interés/12,1,Duración_del_préstamo-ROWS($B$4:B125)+1,Amortización[[#This Row],[saldo de 
apertura]]),""),0)</f>
        <v>397.44184487690495</v>
      </c>
      <c r="F125" s="18">
        <f ca="1">IF(Amortización[[#This Row],[pago
fecha]]="",0,Importe_del_impuesto_de_propiedad)</f>
        <v>375</v>
      </c>
      <c r="G125" s="18">
        <f ca="1">IF(Amortización[[#This Row],[pago
fecha]]="",0,Amortización[[#This Row],[interés]]+Amortización[[#This Row],[principal]]+Amortización[[#This Row],[impuesto de propiedad]])</f>
        <v>1446.9872383372913</v>
      </c>
      <c r="H125" s="18">
        <f ca="1">IF(Amortización[[#This Row],[pago
fecha]]="",0,Amortización[[#This Row],[saldo de 
apertura]]-Amortización[[#This Row],[principal]])</f>
        <v>161890.89443049268</v>
      </c>
      <c r="I125" s="19">
        <f ca="1">IF(Amortización[[#This Row],[saldo de 
cierre]]&gt;0,LastRow-ROW(),0)</f>
        <v>238</v>
      </c>
    </row>
    <row r="126" spans="1:9" ht="15" customHeight="1" x14ac:dyDescent="0.25">
      <c r="A126" s="16">
        <f>ROWS($A$4:A126)</f>
        <v>123</v>
      </c>
      <c r="B126" s="17">
        <f ca="1">IF(ValuesEntered,IF(Amortización[[#This Row],[núm.]]&lt;=Duración_del_préstamo,IF(ROW()-ROW(Amortización[[#Headers],[pago
fecha]])=1,Inicio_del_préstamo,IF(H125&gt;0,EDATE(B125,1),"")),""),"")</f>
        <v>47036</v>
      </c>
      <c r="C126" s="18">
        <f ca="1">IF(ROW()-ROW(Amortización[[#Headers],[saldo de 
apertura]])=1,Importe_del_préstamo,IF(Amortización[[#This Row],[pago
fecha]]="",0,INDEX(Amortización[], ROW()-4,8)))</f>
        <v>161890.89443049268</v>
      </c>
      <c r="D126" s="18">
        <f ca="1">IF(ValuesEntered,IF(ROW()-ROW(Amortización[[#Headers],[interés]])=1,-IPMT(Tasa_de_interés/12,1,Duración_del_préstamo-ROWS($B$4:B126)+1,Amortización[[#This Row],[saldo de 
apertura]]),IFERROR(-IPMT(Tasa_de_interés/12,1,Amortización[[#This Row],[núm.
restante]],C127),0)),0)</f>
        <v>672.88248574136992</v>
      </c>
      <c r="E126" s="18">
        <f ca="1">IFERROR(IF(AND(ValuesEntered,Amortización[[#This Row],[pago
fecha]]&lt;&gt;""),-PPMT(Tasa_de_interés/12,1,Duración_del_préstamo-ROWS($B$4:B126)+1,Amortización[[#This Row],[saldo de 
apertura]]),""),0)</f>
        <v>399.0978525638921</v>
      </c>
      <c r="F126" s="18">
        <f ca="1">IF(Amortización[[#This Row],[pago
fecha]]="",0,Importe_del_impuesto_de_propiedad)</f>
        <v>375</v>
      </c>
      <c r="G126" s="18">
        <f ca="1">IF(Amortización[[#This Row],[pago
fecha]]="",0,Amortización[[#This Row],[interés]]+Amortización[[#This Row],[principal]]+Amortización[[#This Row],[impuesto de propiedad]])</f>
        <v>1446.980338305262</v>
      </c>
      <c r="H126" s="18">
        <f ca="1">IF(Amortización[[#This Row],[pago
fecha]]="",0,Amortización[[#This Row],[saldo de 
apertura]]-Amortización[[#This Row],[principal]])</f>
        <v>161491.79657792879</v>
      </c>
      <c r="I126" s="19">
        <f ca="1">IF(Amortización[[#This Row],[saldo de 
cierre]]&gt;0,LastRow-ROW(),0)</f>
        <v>237</v>
      </c>
    </row>
    <row r="127" spans="1:9" ht="15" customHeight="1" x14ac:dyDescent="0.25">
      <c r="A127" s="16">
        <f>ROWS($A$4:A127)</f>
        <v>124</v>
      </c>
      <c r="B127" s="17">
        <f ca="1">IF(ValuesEntered,IF(Amortización[[#This Row],[núm.]]&lt;=Duración_del_préstamo,IF(ROW()-ROW(Amortización[[#Headers],[pago
fecha]])=1,Inicio_del_préstamo,IF(H126&gt;0,EDATE(B126,1),"")),""),"")</f>
        <v>47067</v>
      </c>
      <c r="C127" s="18">
        <f ca="1">IF(ROW()-ROW(Amortización[[#Headers],[saldo de 
apertura]])=1,Importe_del_préstamo,IF(Amortización[[#This Row],[pago
fecha]]="",0,INDEX(Amortización[], ROW()-4,8)))</f>
        <v>161491.79657792879</v>
      </c>
      <c r="D127" s="18">
        <f ca="1">IF(ValuesEntered,IF(ROW()-ROW(Amortización[[#Headers],[interés]])=1,-IPMT(Tasa_de_interés/12,1,Duración_del_préstamo-ROWS($B$4:B127)+1,Amortización[[#This Row],[saldo de 
apertura]]),IFERROR(-IPMT(Tasa_de_interés/12,1,Amortización[[#This Row],[núm.
restante]],C128),0)),0)</f>
        <v>671.21264924019124</v>
      </c>
      <c r="E127" s="18">
        <f ca="1">IFERROR(IF(AND(ValuesEntered,Amortización[[#This Row],[pago
fecha]]&lt;&gt;""),-PPMT(Tasa_de_interés/12,1,Duración_del_préstamo-ROWS($B$4:B127)+1,Amortización[[#This Row],[saldo de 
apertura]]),""),0)</f>
        <v>400.76076028290828</v>
      </c>
      <c r="F127" s="18">
        <f ca="1">IF(Amortización[[#This Row],[pago
fecha]]="",0,Importe_del_impuesto_de_propiedad)</f>
        <v>375</v>
      </c>
      <c r="G127" s="18">
        <f ca="1">IF(Amortización[[#This Row],[pago
fecha]]="",0,Amortización[[#This Row],[interés]]+Amortización[[#This Row],[principal]]+Amortización[[#This Row],[impuesto de propiedad]])</f>
        <v>1446.9734095230995</v>
      </c>
      <c r="H127" s="18">
        <f ca="1">IF(Amortización[[#This Row],[pago
fecha]]="",0,Amortización[[#This Row],[saldo de 
apertura]]-Amortización[[#This Row],[principal]])</f>
        <v>161091.0358176459</v>
      </c>
      <c r="I127" s="19">
        <f ca="1">IF(Amortización[[#This Row],[saldo de 
cierre]]&gt;0,LastRow-ROW(),0)</f>
        <v>236</v>
      </c>
    </row>
    <row r="128" spans="1:9" ht="15" customHeight="1" x14ac:dyDescent="0.25">
      <c r="A128" s="16">
        <f>ROWS($A$4:A128)</f>
        <v>125</v>
      </c>
      <c r="B128" s="17">
        <f ca="1">IF(ValuesEntered,IF(Amortización[[#This Row],[núm.]]&lt;=Duración_del_préstamo,IF(ROW()-ROW(Amortización[[#Headers],[pago
fecha]])=1,Inicio_del_préstamo,IF(H127&gt;0,EDATE(B127,1),"")),""),"")</f>
        <v>47097</v>
      </c>
      <c r="C128" s="18">
        <f ca="1">IF(ROW()-ROW(Amortización[[#Headers],[saldo de 
apertura]])=1,Importe_del_préstamo,IF(Amortización[[#This Row],[pago
fecha]]="",0,INDEX(Amortización[], ROW()-4,8)))</f>
        <v>161091.0358176459</v>
      </c>
      <c r="D128" s="18">
        <f ca="1">IF(ValuesEntered,IF(ROW()-ROW(Amortización[[#Headers],[interés]])=1,-IPMT(Tasa_de_interés/12,1,Duración_del_préstamo-ROWS($B$4:B128)+1,Amortización[[#This Row],[saldo de 
apertura]]),IFERROR(-IPMT(Tasa_de_interés/12,1,Amortización[[#This Row],[núm.
restante]],C129),0)),0)</f>
        <v>669.53585508692424</v>
      </c>
      <c r="E128" s="18">
        <f ca="1">IFERROR(IF(AND(ValuesEntered,Amortización[[#This Row],[pago
fecha]]&lt;&gt;""),-PPMT(Tasa_de_interés/12,1,Duración_del_préstamo-ROWS($B$4:B128)+1,Amortización[[#This Row],[saldo de 
apertura]]),""),0)</f>
        <v>402.43059678408719</v>
      </c>
      <c r="F128" s="18">
        <f ca="1">IF(Amortización[[#This Row],[pago
fecha]]="",0,Importe_del_impuesto_de_propiedad)</f>
        <v>375</v>
      </c>
      <c r="G128" s="18">
        <f ca="1">IF(Amortización[[#This Row],[pago
fecha]]="",0,Amortización[[#This Row],[interés]]+Amortización[[#This Row],[principal]]+Amortización[[#This Row],[impuesto de propiedad]])</f>
        <v>1446.9664518710115</v>
      </c>
      <c r="H128" s="18">
        <f ca="1">IF(Amortización[[#This Row],[pago
fecha]]="",0,Amortización[[#This Row],[saldo de 
apertura]]-Amortización[[#This Row],[principal]])</f>
        <v>160688.60522086182</v>
      </c>
      <c r="I128" s="19">
        <f ca="1">IF(Amortización[[#This Row],[saldo de 
cierre]]&gt;0,LastRow-ROW(),0)</f>
        <v>235</v>
      </c>
    </row>
    <row r="129" spans="1:9" ht="15" customHeight="1" x14ac:dyDescent="0.25">
      <c r="A129" s="16">
        <f>ROWS($A$4:A129)</f>
        <v>126</v>
      </c>
      <c r="B129" s="17">
        <f ca="1">IF(ValuesEntered,IF(Amortización[[#This Row],[núm.]]&lt;=Duración_del_préstamo,IF(ROW()-ROW(Amortización[[#Headers],[pago
fecha]])=1,Inicio_del_préstamo,IF(H128&gt;0,EDATE(B128,1),"")),""),"")</f>
        <v>47128</v>
      </c>
      <c r="C129" s="18">
        <f ca="1">IF(ROW()-ROW(Amortización[[#Headers],[saldo de 
apertura]])=1,Importe_del_préstamo,IF(Amortización[[#This Row],[pago
fecha]]="",0,INDEX(Amortización[], ROW()-4,8)))</f>
        <v>160688.60522086182</v>
      </c>
      <c r="D129" s="18">
        <f ca="1">IF(ValuesEntered,IF(ROW()-ROW(Amortización[[#Headers],[interés]])=1,-IPMT(Tasa_de_interés/12,1,Duración_del_préstamo-ROWS($B$4:B129)+1,Amortización[[#This Row],[saldo de 
apertura]]),IFERROR(-IPMT(Tasa_de_interés/12,1,Amortización[[#This Row],[núm.
restante]],C130),0)),0)</f>
        <v>667.85207429135187</v>
      </c>
      <c r="E129" s="18">
        <f ca="1">IFERROR(IF(AND(ValuesEntered,Amortización[[#This Row],[pago
fecha]]&lt;&gt;""),-PPMT(Tasa_de_interés/12,1,Duración_del_préstamo-ROWS($B$4:B129)+1,Amortización[[#This Row],[saldo de 
apertura]]),""),0)</f>
        <v>404.10739093735413</v>
      </c>
      <c r="F129" s="18">
        <f ca="1">IF(Amortización[[#This Row],[pago
fecha]]="",0,Importe_del_impuesto_de_propiedad)</f>
        <v>375</v>
      </c>
      <c r="G129" s="18">
        <f ca="1">IF(Amortización[[#This Row],[pago
fecha]]="",0,Amortización[[#This Row],[interés]]+Amortización[[#This Row],[principal]]+Amortización[[#This Row],[impuesto de propiedad]])</f>
        <v>1446.959465228706</v>
      </c>
      <c r="H129" s="18">
        <f ca="1">IF(Amortización[[#This Row],[pago
fecha]]="",0,Amortización[[#This Row],[saldo de 
apertura]]-Amortización[[#This Row],[principal]])</f>
        <v>160284.49782992445</v>
      </c>
      <c r="I129" s="19">
        <f ca="1">IF(Amortización[[#This Row],[saldo de 
cierre]]&gt;0,LastRow-ROW(),0)</f>
        <v>234</v>
      </c>
    </row>
    <row r="130" spans="1:9" ht="15" customHeight="1" x14ac:dyDescent="0.25">
      <c r="A130" s="16">
        <f>ROWS($A$4:A130)</f>
        <v>127</v>
      </c>
      <c r="B130" s="17">
        <f ca="1">IF(ValuesEntered,IF(Amortización[[#This Row],[núm.]]&lt;=Duración_del_préstamo,IF(ROW()-ROW(Amortización[[#Headers],[pago
fecha]])=1,Inicio_del_préstamo,IF(H129&gt;0,EDATE(B129,1),"")),""),"")</f>
        <v>47159</v>
      </c>
      <c r="C130" s="18">
        <f ca="1">IF(ROW()-ROW(Amortización[[#Headers],[saldo de 
apertura]])=1,Importe_del_préstamo,IF(Amortización[[#This Row],[pago
fecha]]="",0,INDEX(Amortización[], ROW()-4,8)))</f>
        <v>160284.49782992445</v>
      </c>
      <c r="D130" s="18">
        <f ca="1">IF(ValuesEntered,IF(ROW()-ROW(Amortización[[#Headers],[interés]])=1,-IPMT(Tasa_de_interés/12,1,Duración_del_préstamo-ROWS($B$4:B130)+1,Amortización[[#This Row],[saldo de 
apertura]]),IFERROR(-IPMT(Tasa_de_interés/12,1,Amortización[[#This Row],[núm.
restante]],C131),0)),0)</f>
        <v>666.16127774246468</v>
      </c>
      <c r="E130" s="18">
        <f ca="1">IFERROR(IF(AND(ValuesEntered,Amortización[[#This Row],[pago
fecha]]&lt;&gt;""),-PPMT(Tasa_de_interés/12,1,Duración_del_préstamo-ROWS($B$4:B130)+1,Amortización[[#This Row],[saldo de 
apertura]]),""),0)</f>
        <v>405.79117173292644</v>
      </c>
      <c r="F130" s="18">
        <f ca="1">IF(Amortización[[#This Row],[pago
fecha]]="",0,Importe_del_impuesto_de_propiedad)</f>
        <v>375</v>
      </c>
      <c r="G130" s="18">
        <f ca="1">IF(Amortización[[#This Row],[pago
fecha]]="",0,Amortización[[#This Row],[interés]]+Amortización[[#This Row],[principal]]+Amortización[[#This Row],[impuesto de propiedad]])</f>
        <v>1446.9524494753912</v>
      </c>
      <c r="H130" s="18">
        <f ca="1">IF(Amortización[[#This Row],[pago
fecha]]="",0,Amortización[[#This Row],[saldo de 
apertura]]-Amortización[[#This Row],[principal]])</f>
        <v>159878.70665819151</v>
      </c>
      <c r="I130" s="19">
        <f ca="1">IF(Amortización[[#This Row],[saldo de 
cierre]]&gt;0,LastRow-ROW(),0)</f>
        <v>233</v>
      </c>
    </row>
    <row r="131" spans="1:9" ht="15" customHeight="1" x14ac:dyDescent="0.25">
      <c r="A131" s="16">
        <f>ROWS($A$4:A131)</f>
        <v>128</v>
      </c>
      <c r="B131" s="17">
        <f ca="1">IF(ValuesEntered,IF(Amortización[[#This Row],[núm.]]&lt;=Duración_del_préstamo,IF(ROW()-ROW(Amortización[[#Headers],[pago
fecha]])=1,Inicio_del_préstamo,IF(H130&gt;0,EDATE(B130,1),"")),""),"")</f>
        <v>47187</v>
      </c>
      <c r="C131" s="18">
        <f ca="1">IF(ROW()-ROW(Amortización[[#Headers],[saldo de 
apertura]])=1,Importe_del_préstamo,IF(Amortización[[#This Row],[pago
fecha]]="",0,INDEX(Amortización[], ROW()-4,8)))</f>
        <v>159878.70665819151</v>
      </c>
      <c r="D131" s="18">
        <f ca="1">IF(ValuesEntered,IF(ROW()-ROW(Amortización[[#Headers],[interés]])=1,-IPMT(Tasa_de_interés/12,1,Duración_del_préstamo-ROWS($B$4:B131)+1,Amortización[[#This Row],[saldo de 
apertura]]),IFERROR(-IPMT(Tasa_de_interés/12,1,Amortización[[#This Row],[núm.
restante]],C132),0)),0)</f>
        <v>664.4634362079571</v>
      </c>
      <c r="E131" s="18">
        <f ca="1">IFERROR(IF(AND(ValuesEntered,Amortización[[#This Row],[pago
fecha]]&lt;&gt;""),-PPMT(Tasa_de_interés/12,1,Duración_del_préstamo-ROWS($B$4:B131)+1,Amortización[[#This Row],[saldo de 
apertura]]),""),0)</f>
        <v>407.48196828181358</v>
      </c>
      <c r="F131" s="18">
        <f ca="1">IF(Amortización[[#This Row],[pago
fecha]]="",0,Importe_del_impuesto_de_propiedad)</f>
        <v>375</v>
      </c>
      <c r="G131" s="18">
        <f ca="1">IF(Amortización[[#This Row],[pago
fecha]]="",0,Amortización[[#This Row],[interés]]+Amortización[[#This Row],[principal]]+Amortización[[#This Row],[impuesto de propiedad]])</f>
        <v>1446.9454044897707</v>
      </c>
      <c r="H131" s="18">
        <f ca="1">IF(Amortización[[#This Row],[pago
fecha]]="",0,Amortización[[#This Row],[saldo de 
apertura]]-Amortización[[#This Row],[principal]])</f>
        <v>159471.22468990969</v>
      </c>
      <c r="I131" s="19">
        <f ca="1">IF(Amortización[[#This Row],[saldo de 
cierre]]&gt;0,LastRow-ROW(),0)</f>
        <v>232</v>
      </c>
    </row>
    <row r="132" spans="1:9" ht="15" customHeight="1" x14ac:dyDescent="0.25">
      <c r="A132" s="16">
        <f>ROWS($A$4:A132)</f>
        <v>129</v>
      </c>
      <c r="B132" s="17">
        <f ca="1">IF(ValuesEntered,IF(Amortización[[#This Row],[núm.]]&lt;=Duración_del_préstamo,IF(ROW()-ROW(Amortización[[#Headers],[pago
fecha]])=1,Inicio_del_préstamo,IF(H131&gt;0,EDATE(B131,1),"")),""),"")</f>
        <v>47218</v>
      </c>
      <c r="C132" s="18">
        <f ca="1">IF(ROW()-ROW(Amortización[[#Headers],[saldo de 
apertura]])=1,Importe_del_préstamo,IF(Amortización[[#This Row],[pago
fecha]]="",0,INDEX(Amortización[], ROW()-4,8)))</f>
        <v>159471.22468990969</v>
      </c>
      <c r="D132" s="18">
        <f ca="1">IF(ValuesEntered,IF(ROW()-ROW(Amortización[[#Headers],[interés]])=1,-IPMT(Tasa_de_interés/12,1,Duración_del_préstamo-ROWS($B$4:B132)+1,Amortización[[#This Row],[saldo de 
apertura]]),IFERROR(-IPMT(Tasa_de_interés/12,1,Amortización[[#This Row],[núm.
restante]],C133),0)),0)</f>
        <v>662.75852033372234</v>
      </c>
      <c r="E132" s="18">
        <f ca="1">IFERROR(IF(AND(ValuesEntered,Amortización[[#This Row],[pago
fecha]]&lt;&gt;""),-PPMT(Tasa_de_interés/12,1,Duración_del_préstamo-ROWS($B$4:B132)+1,Amortización[[#This Row],[saldo de 
apertura]]),""),0)</f>
        <v>409.1798098163211</v>
      </c>
      <c r="F132" s="18">
        <f ca="1">IF(Amortización[[#This Row],[pago
fecha]]="",0,Importe_del_impuesto_de_propiedad)</f>
        <v>375</v>
      </c>
      <c r="G132" s="18">
        <f ca="1">IF(Amortización[[#This Row],[pago
fecha]]="",0,Amortización[[#This Row],[interés]]+Amortización[[#This Row],[principal]]+Amortización[[#This Row],[impuesto de propiedad]])</f>
        <v>1446.9383301500434</v>
      </c>
      <c r="H132" s="18">
        <f ca="1">IF(Amortización[[#This Row],[pago
fecha]]="",0,Amortización[[#This Row],[saldo de 
apertura]]-Amortización[[#This Row],[principal]])</f>
        <v>159062.04488009337</v>
      </c>
      <c r="I132" s="19">
        <f ca="1">IF(Amortización[[#This Row],[saldo de 
cierre]]&gt;0,LastRow-ROW(),0)</f>
        <v>231</v>
      </c>
    </row>
    <row r="133" spans="1:9" ht="15" customHeight="1" x14ac:dyDescent="0.25">
      <c r="A133" s="16">
        <f>ROWS($A$4:A133)</f>
        <v>130</v>
      </c>
      <c r="B133" s="17">
        <f ca="1">IF(ValuesEntered,IF(Amortización[[#This Row],[núm.]]&lt;=Duración_del_préstamo,IF(ROW()-ROW(Amortización[[#Headers],[pago
fecha]])=1,Inicio_del_préstamo,IF(H132&gt;0,EDATE(B132,1),"")),""),"")</f>
        <v>47248</v>
      </c>
      <c r="C133" s="18">
        <f ca="1">IF(ROW()-ROW(Amortización[[#Headers],[saldo de 
apertura]])=1,Importe_del_préstamo,IF(Amortización[[#This Row],[pago
fecha]]="",0,INDEX(Amortización[], ROW()-4,8)))</f>
        <v>159062.04488009337</v>
      </c>
      <c r="D133" s="18">
        <f ca="1">IF(ValuesEntered,IF(ROW()-ROW(Amortización[[#Headers],[interés]])=1,-IPMT(Tasa_de_interés/12,1,Duración_del_préstamo-ROWS($B$4:B133)+1,Amortización[[#This Row],[saldo de 
apertura]]),IFERROR(-IPMT(Tasa_de_interés/12,1,Amortización[[#This Row],[núm.
restante]],C134),0)),0)</f>
        <v>661.04650064334498</v>
      </c>
      <c r="E133" s="18">
        <f ca="1">IFERROR(IF(AND(ValuesEntered,Amortización[[#This Row],[pago
fecha]]&lt;&gt;""),-PPMT(Tasa_de_interés/12,1,Duración_del_préstamo-ROWS($B$4:B133)+1,Amortización[[#This Row],[saldo de 
apertura]]),""),0)</f>
        <v>410.88472569055574</v>
      </c>
      <c r="F133" s="18">
        <f ca="1">IF(Amortización[[#This Row],[pago
fecha]]="",0,Importe_del_impuesto_de_propiedad)</f>
        <v>375</v>
      </c>
      <c r="G133" s="18">
        <f ca="1">IF(Amortización[[#This Row],[pago
fecha]]="",0,Amortización[[#This Row],[interés]]+Amortización[[#This Row],[principal]]+Amortización[[#This Row],[impuesto de propiedad]])</f>
        <v>1446.9312263339007</v>
      </c>
      <c r="H133" s="18">
        <f ca="1">IF(Amortización[[#This Row],[pago
fecha]]="",0,Amortización[[#This Row],[saldo de 
apertura]]-Amortización[[#This Row],[principal]])</f>
        <v>158651.16015440281</v>
      </c>
      <c r="I133" s="19">
        <f ca="1">IF(Amortización[[#This Row],[saldo de 
cierre]]&gt;0,LastRow-ROW(),0)</f>
        <v>230</v>
      </c>
    </row>
    <row r="134" spans="1:9" ht="15" customHeight="1" x14ac:dyDescent="0.25">
      <c r="A134" s="16">
        <f>ROWS($A$4:A134)</f>
        <v>131</v>
      </c>
      <c r="B134" s="17">
        <f ca="1">IF(ValuesEntered,IF(Amortización[[#This Row],[núm.]]&lt;=Duración_del_préstamo,IF(ROW()-ROW(Amortización[[#Headers],[pago
fecha]])=1,Inicio_del_préstamo,IF(H133&gt;0,EDATE(B133,1),"")),""),"")</f>
        <v>47279</v>
      </c>
      <c r="C134" s="18">
        <f ca="1">IF(ROW()-ROW(Amortización[[#Headers],[saldo de 
apertura]])=1,Importe_del_préstamo,IF(Amortización[[#This Row],[pago
fecha]]="",0,INDEX(Amortización[], ROW()-4,8)))</f>
        <v>158651.16015440281</v>
      </c>
      <c r="D134" s="18">
        <f ca="1">IF(ValuesEntered,IF(ROW()-ROW(Amortización[[#Headers],[interés]])=1,-IPMT(Tasa_de_interés/12,1,Duración_del_préstamo-ROWS($B$4:B134)+1,Amortización[[#This Row],[saldo de 
apertura]]),IFERROR(-IPMT(Tasa_de_interés/12,1,Amortización[[#This Row],[núm.
restante]],C135),0)),0)</f>
        <v>659.32734753759121</v>
      </c>
      <c r="E134" s="18">
        <f ca="1">IFERROR(IF(AND(ValuesEntered,Amortización[[#This Row],[pago
fecha]]&lt;&gt;""),-PPMT(Tasa_de_interés/12,1,Duración_del_préstamo-ROWS($B$4:B134)+1,Amortización[[#This Row],[saldo de 
apertura]]),""),0)</f>
        <v>412.59674538093304</v>
      </c>
      <c r="F134" s="18">
        <f ca="1">IF(Amortización[[#This Row],[pago
fecha]]="",0,Importe_del_impuesto_de_propiedad)</f>
        <v>375</v>
      </c>
      <c r="G134" s="18">
        <f ca="1">IF(Amortización[[#This Row],[pago
fecha]]="",0,Amortización[[#This Row],[interés]]+Amortización[[#This Row],[principal]]+Amortización[[#This Row],[impuesto de propiedad]])</f>
        <v>1446.9240929185244</v>
      </c>
      <c r="H134" s="18">
        <f ca="1">IF(Amortización[[#This Row],[pago
fecha]]="",0,Amortización[[#This Row],[saldo de 
apertura]]-Amortización[[#This Row],[principal]])</f>
        <v>158238.56340902188</v>
      </c>
      <c r="I134" s="19">
        <f ca="1">IF(Amortización[[#This Row],[saldo de 
cierre]]&gt;0,LastRow-ROW(),0)</f>
        <v>229</v>
      </c>
    </row>
    <row r="135" spans="1:9" ht="15" customHeight="1" x14ac:dyDescent="0.25">
      <c r="A135" s="16">
        <f>ROWS($A$4:A135)</f>
        <v>132</v>
      </c>
      <c r="B135" s="17">
        <f ca="1">IF(ValuesEntered,IF(Amortización[[#This Row],[núm.]]&lt;=Duración_del_préstamo,IF(ROW()-ROW(Amortización[[#Headers],[pago
fecha]])=1,Inicio_del_préstamo,IF(H134&gt;0,EDATE(B134,1),"")),""),"")</f>
        <v>47309</v>
      </c>
      <c r="C135" s="18">
        <f ca="1">IF(ROW()-ROW(Amortización[[#Headers],[saldo de 
apertura]])=1,Importe_del_préstamo,IF(Amortización[[#This Row],[pago
fecha]]="",0,INDEX(Amortización[], ROW()-4,8)))</f>
        <v>158238.56340902188</v>
      </c>
      <c r="D135" s="18">
        <f ca="1">IF(ValuesEntered,IF(ROW()-ROW(Amortización[[#Headers],[interés]])=1,-IPMT(Tasa_de_interés/12,1,Duración_del_préstamo-ROWS($B$4:B135)+1,Amortización[[#This Row],[saldo de 
apertura]]),IFERROR(-IPMT(Tasa_de_interés/12,1,Amortización[[#This Row],[núm.
restante]],C136),0)),0)</f>
        <v>657.60103129389665</v>
      </c>
      <c r="E135" s="18">
        <f ca="1">IFERROR(IF(AND(ValuesEntered,Amortización[[#This Row],[pago
fecha]]&lt;&gt;""),-PPMT(Tasa_de_interés/12,1,Duración_del_préstamo-ROWS($B$4:B135)+1,Amortización[[#This Row],[saldo de 
apertura]]),""),0)</f>
        <v>414.31589848668705</v>
      </c>
      <c r="F135" s="18">
        <f ca="1">IF(Amortización[[#This Row],[pago
fecha]]="",0,Importe_del_impuesto_de_propiedad)</f>
        <v>375</v>
      </c>
      <c r="G135" s="18">
        <f ca="1">IF(Amortización[[#This Row],[pago
fecha]]="",0,Amortización[[#This Row],[interés]]+Amortización[[#This Row],[principal]]+Amortización[[#This Row],[impuesto de propiedad]])</f>
        <v>1446.9169297805838</v>
      </c>
      <c r="H135" s="18">
        <f ca="1">IF(Amortización[[#This Row],[pago
fecha]]="",0,Amortización[[#This Row],[saldo de 
apertura]]-Amortización[[#This Row],[principal]])</f>
        <v>157824.24751053521</v>
      </c>
      <c r="I135" s="19">
        <f ca="1">IF(Amortización[[#This Row],[saldo de 
cierre]]&gt;0,LastRow-ROW(),0)</f>
        <v>228</v>
      </c>
    </row>
    <row r="136" spans="1:9" ht="15" customHeight="1" x14ac:dyDescent="0.25">
      <c r="A136" s="16">
        <f>ROWS($A$4:A136)</f>
        <v>133</v>
      </c>
      <c r="B136" s="17">
        <f ca="1">IF(ValuesEntered,IF(Amortización[[#This Row],[núm.]]&lt;=Duración_del_préstamo,IF(ROW()-ROW(Amortización[[#Headers],[pago
fecha]])=1,Inicio_del_préstamo,IF(H135&gt;0,EDATE(B135,1),"")),""),"")</f>
        <v>47340</v>
      </c>
      <c r="C136" s="18">
        <f ca="1">IF(ROW()-ROW(Amortización[[#Headers],[saldo de 
apertura]])=1,Importe_del_préstamo,IF(Amortización[[#This Row],[pago
fecha]]="",0,INDEX(Amortización[], ROW()-4,8)))</f>
        <v>157824.24751053521</v>
      </c>
      <c r="D136" s="18">
        <f ca="1">IF(ValuesEntered,IF(ROW()-ROW(Amortización[[#Headers],[interés]])=1,-IPMT(Tasa_de_interés/12,1,Duración_del_préstamo-ROWS($B$4:B136)+1,Amortización[[#This Row],[saldo de 
apertura]]),IFERROR(-IPMT(Tasa_de_interés/12,1,Amortización[[#This Row],[núm.
restante]],C137),0)),0)</f>
        <v>655.86752206585345</v>
      </c>
      <c r="E136" s="18">
        <f ca="1">IFERROR(IF(AND(ValuesEntered,Amortización[[#This Row],[pago
fecha]]&lt;&gt;""),-PPMT(Tasa_de_interés/12,1,Duración_del_préstamo-ROWS($B$4:B136)+1,Amortización[[#This Row],[saldo de 
apertura]]),""),0)</f>
        <v>416.0422147303816</v>
      </c>
      <c r="F136" s="18">
        <f ca="1">IF(Amortización[[#This Row],[pago
fecha]]="",0,Importe_del_impuesto_de_propiedad)</f>
        <v>375</v>
      </c>
      <c r="G136" s="18">
        <f ca="1">IF(Amortización[[#This Row],[pago
fecha]]="",0,Amortización[[#This Row],[interés]]+Amortización[[#This Row],[principal]]+Amortización[[#This Row],[impuesto de propiedad]])</f>
        <v>1446.9097367962349</v>
      </c>
      <c r="H136" s="18">
        <f ca="1">IF(Amortización[[#This Row],[pago
fecha]]="",0,Amortización[[#This Row],[saldo de 
apertura]]-Amortización[[#This Row],[principal]])</f>
        <v>157408.20529580483</v>
      </c>
      <c r="I136" s="19">
        <f ca="1">IF(Amortización[[#This Row],[saldo de 
cierre]]&gt;0,LastRow-ROW(),0)</f>
        <v>227</v>
      </c>
    </row>
    <row r="137" spans="1:9" ht="15" customHeight="1" x14ac:dyDescent="0.25">
      <c r="A137" s="16">
        <f>ROWS($A$4:A137)</f>
        <v>134</v>
      </c>
      <c r="B137" s="17">
        <f ca="1">IF(ValuesEntered,IF(Amortización[[#This Row],[núm.]]&lt;=Duración_del_préstamo,IF(ROW()-ROW(Amortización[[#Headers],[pago
fecha]])=1,Inicio_del_préstamo,IF(H136&gt;0,EDATE(B136,1),"")),""),"")</f>
        <v>47371</v>
      </c>
      <c r="C137" s="18">
        <f ca="1">IF(ROW()-ROW(Amortización[[#Headers],[saldo de 
apertura]])=1,Importe_del_préstamo,IF(Amortización[[#This Row],[pago
fecha]]="",0,INDEX(Amortización[], ROW()-4,8)))</f>
        <v>157408.20529580483</v>
      </c>
      <c r="D137" s="18">
        <f ca="1">IF(ValuesEntered,IF(ROW()-ROW(Amortización[[#Headers],[interés]])=1,-IPMT(Tasa_de_interés/12,1,Duración_del_préstamo-ROWS($B$4:B137)+1,Amortización[[#This Row],[saldo de 
apertura]]),IFERROR(-IPMT(Tasa_de_interés/12,1,Amortización[[#This Row],[núm.
restante]],C138),0)),0)</f>
        <v>654.1267898826934</v>
      </c>
      <c r="E137" s="18">
        <f ca="1">IFERROR(IF(AND(ValuesEntered,Amortización[[#This Row],[pago
fecha]]&lt;&gt;""),-PPMT(Tasa_de_interés/12,1,Duración_del_préstamo-ROWS($B$4:B137)+1,Amortización[[#This Row],[saldo de 
apertura]]),""),0)</f>
        <v>417.77572395842481</v>
      </c>
      <c r="F137" s="18">
        <f ca="1">IF(Amortización[[#This Row],[pago
fecha]]="",0,Importe_del_impuesto_de_propiedad)</f>
        <v>375</v>
      </c>
      <c r="G137" s="18">
        <f ca="1">IF(Amortización[[#This Row],[pago
fecha]]="",0,Amortización[[#This Row],[interés]]+Amortización[[#This Row],[principal]]+Amortización[[#This Row],[impuesto de propiedad]])</f>
        <v>1446.9025138411182</v>
      </c>
      <c r="H137" s="18">
        <f ca="1">IF(Amortización[[#This Row],[pago
fecha]]="",0,Amortización[[#This Row],[saldo de 
apertura]]-Amortización[[#This Row],[principal]])</f>
        <v>156990.42957184641</v>
      </c>
      <c r="I137" s="19">
        <f ca="1">IF(Amortización[[#This Row],[saldo de 
cierre]]&gt;0,LastRow-ROW(),0)</f>
        <v>226</v>
      </c>
    </row>
    <row r="138" spans="1:9" ht="15" customHeight="1" x14ac:dyDescent="0.25">
      <c r="A138" s="16">
        <f>ROWS($A$4:A138)</f>
        <v>135</v>
      </c>
      <c r="B138" s="17">
        <f ca="1">IF(ValuesEntered,IF(Amortización[[#This Row],[núm.]]&lt;=Duración_del_préstamo,IF(ROW()-ROW(Amortización[[#Headers],[pago
fecha]])=1,Inicio_del_préstamo,IF(H137&gt;0,EDATE(B137,1),"")),""),"")</f>
        <v>47401</v>
      </c>
      <c r="C138" s="18">
        <f ca="1">IF(ROW()-ROW(Amortización[[#Headers],[saldo de 
apertura]])=1,Importe_del_préstamo,IF(Amortización[[#This Row],[pago
fecha]]="",0,INDEX(Amortización[], ROW()-4,8)))</f>
        <v>156990.42957184641</v>
      </c>
      <c r="D138" s="18">
        <f ca="1">IF(ValuesEntered,IF(ROW()-ROW(Amortización[[#Headers],[interés]])=1,-IPMT(Tasa_de_interés/12,1,Duración_del_préstamo-ROWS($B$4:B138)+1,Amortización[[#This Row],[saldo de 
apertura]]),IFERROR(-IPMT(Tasa_de_interés/12,1,Amortización[[#This Row],[núm.
restante]],C139),0)),0)</f>
        <v>652.37880464877014</v>
      </c>
      <c r="E138" s="18">
        <f ca="1">IFERROR(IF(AND(ValuesEntered,Amortización[[#This Row],[pago
fecha]]&lt;&gt;""),-PPMT(Tasa_de_interés/12,1,Duración_del_préstamo-ROWS($B$4:B138)+1,Amortización[[#This Row],[saldo de 
apertura]]),""),0)</f>
        <v>419.51645614158497</v>
      </c>
      <c r="F138" s="18">
        <f ca="1">IF(Amortización[[#This Row],[pago
fecha]]="",0,Importe_del_impuesto_de_propiedad)</f>
        <v>375</v>
      </c>
      <c r="G138" s="18">
        <f ca="1">IF(Amortización[[#This Row],[pago
fecha]]="",0,Amortización[[#This Row],[interés]]+Amortización[[#This Row],[principal]]+Amortización[[#This Row],[impuesto de propiedad]])</f>
        <v>1446.8952607903552</v>
      </c>
      <c r="H138" s="18">
        <f ca="1">IF(Amortización[[#This Row],[pago
fecha]]="",0,Amortización[[#This Row],[saldo de 
apertura]]-Amortización[[#This Row],[principal]])</f>
        <v>156570.91311570484</v>
      </c>
      <c r="I138" s="19">
        <f ca="1">IF(Amortización[[#This Row],[saldo de 
cierre]]&gt;0,LastRow-ROW(),0)</f>
        <v>225</v>
      </c>
    </row>
    <row r="139" spans="1:9" ht="15" customHeight="1" x14ac:dyDescent="0.25">
      <c r="A139" s="16">
        <f>ROWS($A$4:A139)</f>
        <v>136</v>
      </c>
      <c r="B139" s="17">
        <f ca="1">IF(ValuesEntered,IF(Amortización[[#This Row],[núm.]]&lt;=Duración_del_préstamo,IF(ROW()-ROW(Amortización[[#Headers],[pago
fecha]])=1,Inicio_del_préstamo,IF(H138&gt;0,EDATE(B138,1),"")),""),"")</f>
        <v>47432</v>
      </c>
      <c r="C139" s="18">
        <f ca="1">IF(ROW()-ROW(Amortización[[#Headers],[saldo de 
apertura]])=1,Importe_del_préstamo,IF(Amortización[[#This Row],[pago
fecha]]="",0,INDEX(Amortización[], ROW()-4,8)))</f>
        <v>156570.91311570484</v>
      </c>
      <c r="D139" s="18">
        <f ca="1">IF(ValuesEntered,IF(ROW()-ROW(Amortización[[#Headers],[interés]])=1,-IPMT(Tasa_de_interés/12,1,Duración_del_préstamo-ROWS($B$4:B139)+1,Amortización[[#This Row],[saldo de 
apertura]]),IFERROR(-IPMT(Tasa_de_interés/12,1,Amortización[[#This Row],[núm.
restante]],C140),0)),0)</f>
        <v>650.6235361430389</v>
      </c>
      <c r="E139" s="18">
        <f ca="1">IFERROR(IF(AND(ValuesEntered,Amortización[[#This Row],[pago
fecha]]&lt;&gt;""),-PPMT(Tasa_de_interés/12,1,Duración_del_préstamo-ROWS($B$4:B139)+1,Amortización[[#This Row],[saldo de 
apertura]]),""),0)</f>
        <v>421.26444137550817</v>
      </c>
      <c r="F139" s="18">
        <f ca="1">IF(Amortización[[#This Row],[pago
fecha]]="",0,Importe_del_impuesto_de_propiedad)</f>
        <v>375</v>
      </c>
      <c r="G139" s="18">
        <f ca="1">IF(Amortización[[#This Row],[pago
fecha]]="",0,Amortización[[#This Row],[interés]]+Amortización[[#This Row],[principal]]+Amortización[[#This Row],[impuesto de propiedad]])</f>
        <v>1446.8879775185471</v>
      </c>
      <c r="H139" s="18">
        <f ca="1">IF(Amortización[[#This Row],[pago
fecha]]="",0,Amortización[[#This Row],[saldo de 
apertura]]-Amortización[[#This Row],[principal]])</f>
        <v>156149.64867432934</v>
      </c>
      <c r="I139" s="19">
        <f ca="1">IF(Amortización[[#This Row],[saldo de 
cierre]]&gt;0,LastRow-ROW(),0)</f>
        <v>224</v>
      </c>
    </row>
    <row r="140" spans="1:9" ht="15" customHeight="1" x14ac:dyDescent="0.25">
      <c r="A140" s="16">
        <f>ROWS($A$4:A140)</f>
        <v>137</v>
      </c>
      <c r="B140" s="17">
        <f ca="1">IF(ValuesEntered,IF(Amortización[[#This Row],[núm.]]&lt;=Duración_del_préstamo,IF(ROW()-ROW(Amortización[[#Headers],[pago
fecha]])=1,Inicio_del_préstamo,IF(H139&gt;0,EDATE(B139,1),"")),""),"")</f>
        <v>47462</v>
      </c>
      <c r="C140" s="18">
        <f ca="1">IF(ROW()-ROW(Amortización[[#Headers],[saldo de 
apertura]])=1,Importe_del_préstamo,IF(Amortización[[#This Row],[pago
fecha]]="",0,INDEX(Amortización[], ROW()-4,8)))</f>
        <v>156149.64867432934</v>
      </c>
      <c r="D140" s="18">
        <f ca="1">IF(ValuesEntered,IF(ROW()-ROW(Amortización[[#Headers],[interés]])=1,-IPMT(Tasa_de_interés/12,1,Duración_del_préstamo-ROWS($B$4:B140)+1,Amortización[[#This Row],[saldo de 
apertura]]),IFERROR(-IPMT(Tasa_de_interés/12,1,Amortización[[#This Row],[núm.
restante]],C141),0)),0)</f>
        <v>648.86095401853368</v>
      </c>
      <c r="E140" s="18">
        <f ca="1">IFERROR(IF(AND(ValuesEntered,Amortización[[#This Row],[pago
fecha]]&lt;&gt;""),-PPMT(Tasa_de_interés/12,1,Duración_del_préstamo-ROWS($B$4:B140)+1,Amortización[[#This Row],[saldo de 
apertura]]),""),0)</f>
        <v>423.01970988123946</v>
      </c>
      <c r="F140" s="18">
        <f ca="1">IF(Amortización[[#This Row],[pago
fecha]]="",0,Importe_del_impuesto_de_propiedad)</f>
        <v>375</v>
      </c>
      <c r="G140" s="18">
        <f ca="1">IF(Amortización[[#This Row],[pago
fecha]]="",0,Amortización[[#This Row],[interés]]+Amortización[[#This Row],[principal]]+Amortización[[#This Row],[impuesto de propiedad]])</f>
        <v>1446.880663899773</v>
      </c>
      <c r="H140" s="18">
        <f ca="1">IF(Amortización[[#This Row],[pago
fecha]]="",0,Amortización[[#This Row],[saldo de 
apertura]]-Amortización[[#This Row],[principal]])</f>
        <v>155726.62896444809</v>
      </c>
      <c r="I140" s="19">
        <f ca="1">IF(Amortización[[#This Row],[saldo de 
cierre]]&gt;0,LastRow-ROW(),0)</f>
        <v>223</v>
      </c>
    </row>
    <row r="141" spans="1:9" ht="15" customHeight="1" x14ac:dyDescent="0.25">
      <c r="A141" s="16">
        <f>ROWS($A$4:A141)</f>
        <v>138</v>
      </c>
      <c r="B141" s="17">
        <f ca="1">IF(ValuesEntered,IF(Amortización[[#This Row],[núm.]]&lt;=Duración_del_préstamo,IF(ROW()-ROW(Amortización[[#Headers],[pago
fecha]])=1,Inicio_del_préstamo,IF(H140&gt;0,EDATE(B140,1),"")),""),"")</f>
        <v>47493</v>
      </c>
      <c r="C141" s="18">
        <f ca="1">IF(ROW()-ROW(Amortización[[#Headers],[saldo de 
apertura]])=1,Importe_del_préstamo,IF(Amortización[[#This Row],[pago
fecha]]="",0,INDEX(Amortización[], ROW()-4,8)))</f>
        <v>155726.62896444809</v>
      </c>
      <c r="D141" s="18">
        <f ca="1">IF(ValuesEntered,IF(ROW()-ROW(Amortización[[#Headers],[interés]])=1,-IPMT(Tasa_de_interés/12,1,Duración_del_préstamo-ROWS($B$4:B141)+1,Amortización[[#This Row],[saldo de 
apertura]]),IFERROR(-IPMT(Tasa_de_interés/12,1,Amortización[[#This Row],[núm.
restante]],C142),0)),0)</f>
        <v>647.0910278018431</v>
      </c>
      <c r="E141" s="18">
        <f ca="1">IFERROR(IF(AND(ValuesEntered,Amortización[[#This Row],[pago
fecha]]&lt;&gt;""),-PPMT(Tasa_de_interés/12,1,Duración_del_préstamo-ROWS($B$4:B141)+1,Amortización[[#This Row],[saldo de 
apertura]]),""),0)</f>
        <v>424.78229200574475</v>
      </c>
      <c r="F141" s="18">
        <f ca="1">IF(Amortización[[#This Row],[pago
fecha]]="",0,Importe_del_impuesto_de_propiedad)</f>
        <v>375</v>
      </c>
      <c r="G141" s="18">
        <f ca="1">IF(Amortización[[#This Row],[pago
fecha]]="",0,Amortización[[#This Row],[interés]]+Amortización[[#This Row],[principal]]+Amortización[[#This Row],[impuesto de propiedad]])</f>
        <v>1446.8733198075879</v>
      </c>
      <c r="H141" s="18">
        <f ca="1">IF(Amortización[[#This Row],[pago
fecha]]="",0,Amortización[[#This Row],[saldo de 
apertura]]-Amortización[[#This Row],[principal]])</f>
        <v>155301.84667244233</v>
      </c>
      <c r="I141" s="19">
        <f ca="1">IF(Amortización[[#This Row],[saldo de 
cierre]]&gt;0,LastRow-ROW(),0)</f>
        <v>222</v>
      </c>
    </row>
    <row r="142" spans="1:9" ht="15" customHeight="1" x14ac:dyDescent="0.25">
      <c r="A142" s="16">
        <f>ROWS($A$4:A142)</f>
        <v>139</v>
      </c>
      <c r="B142" s="17">
        <f ca="1">IF(ValuesEntered,IF(Amortización[[#This Row],[núm.]]&lt;=Duración_del_préstamo,IF(ROW()-ROW(Amortización[[#Headers],[pago
fecha]])=1,Inicio_del_préstamo,IF(H141&gt;0,EDATE(B141,1),"")),""),"")</f>
        <v>47524</v>
      </c>
      <c r="C142" s="18">
        <f ca="1">IF(ROW()-ROW(Amortización[[#Headers],[saldo de 
apertura]])=1,Importe_del_préstamo,IF(Amortización[[#This Row],[pago
fecha]]="",0,INDEX(Amortización[], ROW()-4,8)))</f>
        <v>155301.84667244233</v>
      </c>
      <c r="D142" s="18">
        <f ca="1">IF(ValuesEntered,IF(ROW()-ROW(Amortización[[#Headers],[interés]])=1,-IPMT(Tasa_de_interés/12,1,Duración_del_préstamo-ROWS($B$4:B142)+1,Amortización[[#This Row],[saldo de 
apertura]]),IFERROR(-IPMT(Tasa_de_interés/12,1,Amortización[[#This Row],[núm.
restante]],C143),0)),0)</f>
        <v>645.31372689258285</v>
      </c>
      <c r="E142" s="18">
        <f ca="1">IFERROR(IF(AND(ValuesEntered,Amortización[[#This Row],[pago
fecha]]&lt;&gt;""),-PPMT(Tasa_de_interés/12,1,Duración_del_préstamo-ROWS($B$4:B142)+1,Amortización[[#This Row],[saldo de 
apertura]]),""),0)</f>
        <v>426.55221822243533</v>
      </c>
      <c r="F142" s="18">
        <f ca="1">IF(Amortización[[#This Row],[pago
fecha]]="",0,Importe_del_impuesto_de_propiedad)</f>
        <v>375</v>
      </c>
      <c r="G142" s="18">
        <f ca="1">IF(Amortización[[#This Row],[pago
fecha]]="",0,Amortización[[#This Row],[interés]]+Amortización[[#This Row],[principal]]+Amortización[[#This Row],[impuesto de propiedad]])</f>
        <v>1446.8659451150181</v>
      </c>
      <c r="H142" s="18">
        <f ca="1">IF(Amortización[[#This Row],[pago
fecha]]="",0,Amortización[[#This Row],[saldo de 
apertura]]-Amortización[[#This Row],[principal]])</f>
        <v>154875.2944542199</v>
      </c>
      <c r="I142" s="19">
        <f ca="1">IF(Amortización[[#This Row],[saldo de 
cierre]]&gt;0,LastRow-ROW(),0)</f>
        <v>221</v>
      </c>
    </row>
    <row r="143" spans="1:9" ht="15" customHeight="1" x14ac:dyDescent="0.25">
      <c r="A143" s="16">
        <f>ROWS($A$4:A143)</f>
        <v>140</v>
      </c>
      <c r="B143" s="17">
        <f ca="1">IF(ValuesEntered,IF(Amortización[[#This Row],[núm.]]&lt;=Duración_del_préstamo,IF(ROW()-ROW(Amortización[[#Headers],[pago
fecha]])=1,Inicio_del_préstamo,IF(H142&gt;0,EDATE(B142,1),"")),""),"")</f>
        <v>47552</v>
      </c>
      <c r="C143" s="18">
        <f ca="1">IF(ROW()-ROW(Amortización[[#Headers],[saldo de 
apertura]])=1,Importe_del_préstamo,IF(Amortización[[#This Row],[pago
fecha]]="",0,INDEX(Amortización[], ROW()-4,8)))</f>
        <v>154875.2944542199</v>
      </c>
      <c r="D143" s="18">
        <f ca="1">IF(ValuesEntered,IF(ROW()-ROW(Amortización[[#Headers],[interés]])=1,-IPMT(Tasa_de_interés/12,1,Duración_del_préstamo-ROWS($B$4:B143)+1,Amortización[[#This Row],[saldo de 
apertura]]),IFERROR(-IPMT(Tasa_de_interés/12,1,Amortización[[#This Row],[núm.
restante]],C144),0)),0)</f>
        <v>643.52902056286757</v>
      </c>
      <c r="E143" s="18">
        <f ca="1">IFERROR(IF(AND(ValuesEntered,Amortización[[#This Row],[pago
fecha]]&lt;&gt;""),-PPMT(Tasa_de_interés/12,1,Duración_del_préstamo-ROWS($B$4:B143)+1,Amortización[[#This Row],[saldo de 
apertura]]),""),0)</f>
        <v>428.32951913169552</v>
      </c>
      <c r="F143" s="18">
        <f ca="1">IF(Amortización[[#This Row],[pago
fecha]]="",0,Importe_del_impuesto_de_propiedad)</f>
        <v>375</v>
      </c>
      <c r="G143" s="18">
        <f ca="1">IF(Amortización[[#This Row],[pago
fecha]]="",0,Amortización[[#This Row],[interés]]+Amortización[[#This Row],[principal]]+Amortización[[#This Row],[impuesto de propiedad]])</f>
        <v>1446.8585396945632</v>
      </c>
      <c r="H143" s="18">
        <f ca="1">IF(Amortización[[#This Row],[pago
fecha]]="",0,Amortización[[#This Row],[saldo de 
apertura]]-Amortización[[#This Row],[principal]])</f>
        <v>154446.96493508821</v>
      </c>
      <c r="I143" s="19">
        <f ca="1">IF(Amortización[[#This Row],[saldo de 
cierre]]&gt;0,LastRow-ROW(),0)</f>
        <v>220</v>
      </c>
    </row>
    <row r="144" spans="1:9" ht="15" customHeight="1" x14ac:dyDescent="0.25">
      <c r="A144" s="16">
        <f>ROWS($A$4:A144)</f>
        <v>141</v>
      </c>
      <c r="B144" s="17">
        <f ca="1">IF(ValuesEntered,IF(Amortización[[#This Row],[núm.]]&lt;=Duración_del_préstamo,IF(ROW()-ROW(Amortización[[#Headers],[pago
fecha]])=1,Inicio_del_préstamo,IF(H143&gt;0,EDATE(B143,1),"")),""),"")</f>
        <v>47583</v>
      </c>
      <c r="C144" s="18">
        <f ca="1">IF(ROW()-ROW(Amortización[[#Headers],[saldo de 
apertura]])=1,Importe_del_préstamo,IF(Amortización[[#This Row],[pago
fecha]]="",0,INDEX(Amortización[], ROW()-4,8)))</f>
        <v>154446.96493508821</v>
      </c>
      <c r="D144" s="18">
        <f ca="1">IF(ValuesEntered,IF(ROW()-ROW(Amortización[[#Headers],[interés]])=1,-IPMT(Tasa_de_interés/12,1,Duración_del_préstamo-ROWS($B$4:B144)+1,Amortización[[#This Row],[saldo de 
apertura]]),IFERROR(-IPMT(Tasa_de_interés/12,1,Amortización[[#This Row],[núm.
restante]],C145),0)),0)</f>
        <v>641.73687795677836</v>
      </c>
      <c r="E144" s="18">
        <f ca="1">IFERROR(IF(AND(ValuesEntered,Amortización[[#This Row],[pago
fecha]]&lt;&gt;""),-PPMT(Tasa_de_interés/12,1,Duración_del_préstamo-ROWS($B$4:B144)+1,Amortización[[#This Row],[saldo de 
apertura]]),""),0)</f>
        <v>430.11422546141091</v>
      </c>
      <c r="F144" s="18">
        <f ca="1">IF(Amortización[[#This Row],[pago
fecha]]="",0,Importe_del_impuesto_de_propiedad)</f>
        <v>375</v>
      </c>
      <c r="G144" s="18">
        <f ca="1">IF(Amortización[[#This Row],[pago
fecha]]="",0,Amortización[[#This Row],[interés]]+Amortización[[#This Row],[principal]]+Amortización[[#This Row],[impuesto de propiedad]])</f>
        <v>1446.8511034181893</v>
      </c>
      <c r="H144" s="18">
        <f ca="1">IF(Amortización[[#This Row],[pago
fecha]]="",0,Amortización[[#This Row],[saldo de 
apertura]]-Amortización[[#This Row],[principal]])</f>
        <v>154016.8507096268</v>
      </c>
      <c r="I144" s="19">
        <f ca="1">IF(Amortización[[#This Row],[saldo de 
cierre]]&gt;0,LastRow-ROW(),0)</f>
        <v>219</v>
      </c>
    </row>
    <row r="145" spans="1:9" ht="15" customHeight="1" x14ac:dyDescent="0.25">
      <c r="A145" s="16">
        <f>ROWS($A$4:A145)</f>
        <v>142</v>
      </c>
      <c r="B145" s="17">
        <f ca="1">IF(ValuesEntered,IF(Amortización[[#This Row],[núm.]]&lt;=Duración_del_préstamo,IF(ROW()-ROW(Amortización[[#Headers],[pago
fecha]])=1,Inicio_del_préstamo,IF(H144&gt;0,EDATE(B144,1),"")),""),"")</f>
        <v>47613</v>
      </c>
      <c r="C145" s="18">
        <f ca="1">IF(ROW()-ROW(Amortización[[#Headers],[saldo de 
apertura]])=1,Importe_del_préstamo,IF(Amortización[[#This Row],[pago
fecha]]="",0,INDEX(Amortización[], ROW()-4,8)))</f>
        <v>154016.8507096268</v>
      </c>
      <c r="D145" s="18">
        <f ca="1">IF(ValuesEntered,IF(ROW()-ROW(Amortización[[#Headers],[interés]])=1,-IPMT(Tasa_de_interés/12,1,Duración_del_préstamo-ROWS($B$4:B145)+1,Amortización[[#This Row],[saldo de 
apertura]]),IFERROR(-IPMT(Tasa_de_interés/12,1,Amortización[[#This Row],[núm.
restante]],C146),0)),0)</f>
        <v>639.93726808983047</v>
      </c>
      <c r="E145" s="18">
        <f ca="1">IFERROR(IF(AND(ValuesEntered,Amortización[[#This Row],[pago
fecha]]&lt;&gt;""),-PPMT(Tasa_de_interés/12,1,Duración_del_préstamo-ROWS($B$4:B145)+1,Amortización[[#This Row],[saldo de 
apertura]]),""),0)</f>
        <v>431.90636806750007</v>
      </c>
      <c r="F145" s="18">
        <f ca="1">IF(Amortización[[#This Row],[pago
fecha]]="",0,Importe_del_impuesto_de_propiedad)</f>
        <v>375</v>
      </c>
      <c r="G145" s="18">
        <f ca="1">IF(Amortización[[#This Row],[pago
fecha]]="",0,Amortización[[#This Row],[interés]]+Amortización[[#This Row],[principal]]+Amortización[[#This Row],[impuesto de propiedad]])</f>
        <v>1446.8436361573306</v>
      </c>
      <c r="H145" s="18">
        <f ca="1">IF(Amortización[[#This Row],[pago
fecha]]="",0,Amortización[[#This Row],[saldo de 
apertura]]-Amortización[[#This Row],[principal]])</f>
        <v>153584.94434155931</v>
      </c>
      <c r="I145" s="19">
        <f ca="1">IF(Amortización[[#This Row],[saldo de 
cierre]]&gt;0,LastRow-ROW(),0)</f>
        <v>218</v>
      </c>
    </row>
    <row r="146" spans="1:9" ht="15" customHeight="1" x14ac:dyDescent="0.25">
      <c r="A146" s="16">
        <f>ROWS($A$4:A146)</f>
        <v>143</v>
      </c>
      <c r="B146" s="17">
        <f ca="1">IF(ValuesEntered,IF(Amortización[[#This Row],[núm.]]&lt;=Duración_del_préstamo,IF(ROW()-ROW(Amortización[[#Headers],[pago
fecha]])=1,Inicio_del_préstamo,IF(H145&gt;0,EDATE(B145,1),"")),""),"")</f>
        <v>47644</v>
      </c>
      <c r="C146" s="18">
        <f ca="1">IF(ROW()-ROW(Amortización[[#Headers],[saldo de 
apertura]])=1,Importe_del_préstamo,IF(Amortización[[#This Row],[pago
fecha]]="",0,INDEX(Amortización[], ROW()-4,8)))</f>
        <v>153584.94434155931</v>
      </c>
      <c r="D146" s="18">
        <f ca="1">IF(ValuesEntered,IF(ROW()-ROW(Amortización[[#Headers],[interés]])=1,-IPMT(Tasa_de_interés/12,1,Duración_del_préstamo-ROWS($B$4:B146)+1,Amortización[[#This Row],[saldo de 
apertura]]),IFERROR(-IPMT(Tasa_de_interés/12,1,Amortización[[#This Row],[núm.
restante]],C147),0)),0)</f>
        <v>638.13015984843696</v>
      </c>
      <c r="E146" s="18">
        <f ca="1">IFERROR(IF(AND(ValuesEntered,Amortización[[#This Row],[pago
fecha]]&lt;&gt;""),-PPMT(Tasa_de_interés/12,1,Duración_del_préstamo-ROWS($B$4:B146)+1,Amortización[[#This Row],[saldo de 
apertura]]),""),0)</f>
        <v>433.70597793444801</v>
      </c>
      <c r="F146" s="18">
        <f ca="1">IF(Amortización[[#This Row],[pago
fecha]]="",0,Importe_del_impuesto_de_propiedad)</f>
        <v>375</v>
      </c>
      <c r="G146" s="18">
        <f ca="1">IF(Amortización[[#This Row],[pago
fecha]]="",0,Amortización[[#This Row],[interés]]+Amortización[[#This Row],[principal]]+Amortización[[#This Row],[impuesto de propiedad]])</f>
        <v>1446.8361377828851</v>
      </c>
      <c r="H146" s="18">
        <f ca="1">IF(Amortización[[#This Row],[pago
fecha]]="",0,Amortización[[#This Row],[saldo de 
apertura]]-Amortización[[#This Row],[principal]])</f>
        <v>153151.23836362487</v>
      </c>
      <c r="I146" s="19">
        <f ca="1">IF(Amortización[[#This Row],[saldo de 
cierre]]&gt;0,LastRow-ROW(),0)</f>
        <v>217</v>
      </c>
    </row>
    <row r="147" spans="1:9" ht="15" customHeight="1" x14ac:dyDescent="0.25">
      <c r="A147" s="16">
        <f>ROWS($A$4:A147)</f>
        <v>144</v>
      </c>
      <c r="B147" s="17">
        <f ca="1">IF(ValuesEntered,IF(Amortización[[#This Row],[núm.]]&lt;=Duración_del_préstamo,IF(ROW()-ROW(Amortización[[#Headers],[pago
fecha]])=1,Inicio_del_préstamo,IF(H146&gt;0,EDATE(B146,1),"")),""),"")</f>
        <v>47674</v>
      </c>
      <c r="C147" s="18">
        <f ca="1">IF(ROW()-ROW(Amortización[[#Headers],[saldo de 
apertura]])=1,Importe_del_préstamo,IF(Amortización[[#This Row],[pago
fecha]]="",0,INDEX(Amortización[], ROW()-4,8)))</f>
        <v>153151.23836362487</v>
      </c>
      <c r="D147" s="18">
        <f ca="1">IF(ValuesEntered,IF(ROW()-ROW(Amortización[[#Headers],[interés]])=1,-IPMT(Tasa_de_interés/12,1,Duración_del_préstamo-ROWS($B$4:B147)+1,Amortización[[#This Row],[saldo de 
apertura]]),IFERROR(-IPMT(Tasa_de_interés/12,1,Amortización[[#This Row],[núm.
restante]],C148),0)),0)</f>
        <v>636.31552198937095</v>
      </c>
      <c r="E147" s="18">
        <f ca="1">IFERROR(IF(AND(ValuesEntered,Amortización[[#This Row],[pago
fecha]]&lt;&gt;""),-PPMT(Tasa_de_interés/12,1,Duración_del_préstamo-ROWS($B$4:B147)+1,Amortización[[#This Row],[saldo de 
apertura]]),""),0)</f>
        <v>435.51308617584152</v>
      </c>
      <c r="F147" s="18">
        <f ca="1">IF(Amortización[[#This Row],[pago
fecha]]="",0,Importe_del_impuesto_de_propiedad)</f>
        <v>375</v>
      </c>
      <c r="G147" s="18">
        <f ca="1">IF(Amortización[[#This Row],[pago
fecha]]="",0,Amortización[[#This Row],[interés]]+Amortización[[#This Row],[principal]]+Amortización[[#This Row],[impuesto de propiedad]])</f>
        <v>1446.8286081652125</v>
      </c>
      <c r="H147" s="18">
        <f ca="1">IF(Amortización[[#This Row],[pago
fecha]]="",0,Amortización[[#This Row],[saldo de 
apertura]]-Amortización[[#This Row],[principal]])</f>
        <v>152715.72527744903</v>
      </c>
      <c r="I147" s="19">
        <f ca="1">IF(Amortización[[#This Row],[saldo de 
cierre]]&gt;0,LastRow-ROW(),0)</f>
        <v>216</v>
      </c>
    </row>
    <row r="148" spans="1:9" ht="15" customHeight="1" x14ac:dyDescent="0.25">
      <c r="A148" s="16">
        <f>ROWS($A$4:A148)</f>
        <v>145</v>
      </c>
      <c r="B148" s="17">
        <f ca="1">IF(ValuesEntered,IF(Amortización[[#This Row],[núm.]]&lt;=Duración_del_préstamo,IF(ROW()-ROW(Amortización[[#Headers],[pago
fecha]])=1,Inicio_del_préstamo,IF(H147&gt;0,EDATE(B147,1),"")),""),"")</f>
        <v>47705</v>
      </c>
      <c r="C148" s="18">
        <f ca="1">IF(ROW()-ROW(Amortización[[#Headers],[saldo de 
apertura]])=1,Importe_del_préstamo,IF(Amortización[[#This Row],[pago
fecha]]="",0,INDEX(Amortización[], ROW()-4,8)))</f>
        <v>152715.72527744903</v>
      </c>
      <c r="D148" s="18">
        <f ca="1">IF(ValuesEntered,IF(ROW()-ROW(Amortización[[#Headers],[interés]])=1,-IPMT(Tasa_de_interés/12,1,Duración_del_préstamo-ROWS($B$4:B148)+1,Amortización[[#This Row],[saldo de 
apertura]]),IFERROR(-IPMT(Tasa_de_interés/12,1,Amortización[[#This Row],[núm.
restante]],C149),0)),0)</f>
        <v>634.49332313922559</v>
      </c>
      <c r="E148" s="18">
        <f ca="1">IFERROR(IF(AND(ValuesEntered,Amortización[[#This Row],[pago
fecha]]&lt;&gt;""),-PPMT(Tasa_de_interés/12,1,Duración_del_préstamo-ROWS($B$4:B148)+1,Amortización[[#This Row],[saldo de 
apertura]]),""),0)</f>
        <v>437.32772403490753</v>
      </c>
      <c r="F148" s="18">
        <f ca="1">IF(Amortización[[#This Row],[pago
fecha]]="",0,Importe_del_impuesto_de_propiedad)</f>
        <v>375</v>
      </c>
      <c r="G148" s="18">
        <f ca="1">IF(Amortización[[#This Row],[pago
fecha]]="",0,Amortización[[#This Row],[interés]]+Amortización[[#This Row],[principal]]+Amortización[[#This Row],[impuesto de propiedad]])</f>
        <v>1446.8210471741331</v>
      </c>
      <c r="H148" s="18">
        <f ca="1">IF(Amortización[[#This Row],[pago
fecha]]="",0,Amortización[[#This Row],[saldo de 
apertura]]-Amortización[[#This Row],[principal]])</f>
        <v>152278.39755341414</v>
      </c>
      <c r="I148" s="19">
        <f ca="1">IF(Amortización[[#This Row],[saldo de 
cierre]]&gt;0,LastRow-ROW(),0)</f>
        <v>215</v>
      </c>
    </row>
    <row r="149" spans="1:9" ht="15" customHeight="1" x14ac:dyDescent="0.25">
      <c r="A149" s="16">
        <f>ROWS($A$4:A149)</f>
        <v>146</v>
      </c>
      <c r="B149" s="17">
        <f ca="1">IF(ValuesEntered,IF(Amortización[[#This Row],[núm.]]&lt;=Duración_del_préstamo,IF(ROW()-ROW(Amortización[[#Headers],[pago
fecha]])=1,Inicio_del_préstamo,IF(H148&gt;0,EDATE(B148,1),"")),""),"")</f>
        <v>47736</v>
      </c>
      <c r="C149" s="18">
        <f ca="1">IF(ROW()-ROW(Amortización[[#Headers],[saldo de 
apertura]])=1,Importe_del_préstamo,IF(Amortización[[#This Row],[pago
fecha]]="",0,INDEX(Amortización[], ROW()-4,8)))</f>
        <v>152278.39755341414</v>
      </c>
      <c r="D149" s="18">
        <f ca="1">IF(ValuesEntered,IF(ROW()-ROW(Amortización[[#Headers],[interés]])=1,-IPMT(Tasa_de_interés/12,1,Duración_del_préstamo-ROWS($B$4:B149)+1,Amortización[[#This Row],[saldo de 
apertura]]),IFERROR(-IPMT(Tasa_de_interés/12,1,Amortización[[#This Row],[núm.
restante]],C150),0)),0)</f>
        <v>632.66353179387113</v>
      </c>
      <c r="E149" s="18">
        <f ca="1">IFERROR(IF(AND(ValuesEntered,Amortización[[#This Row],[pago
fecha]]&lt;&gt;""),-PPMT(Tasa_de_interés/12,1,Duración_del_préstamo-ROWS($B$4:B149)+1,Amortización[[#This Row],[saldo de 
apertura]]),""),0)</f>
        <v>439.14992288505294</v>
      </c>
      <c r="F149" s="18">
        <f ca="1">IF(Amortización[[#This Row],[pago
fecha]]="",0,Importe_del_impuesto_de_propiedad)</f>
        <v>375</v>
      </c>
      <c r="G149" s="18">
        <f ca="1">IF(Amortización[[#This Row],[pago
fecha]]="",0,Amortización[[#This Row],[interés]]+Amortización[[#This Row],[principal]]+Amortización[[#This Row],[impuesto de propiedad]])</f>
        <v>1446.813454678924</v>
      </c>
      <c r="H149" s="18">
        <f ca="1">IF(Amortización[[#This Row],[pago
fecha]]="",0,Amortización[[#This Row],[saldo de 
apertura]]-Amortización[[#This Row],[principal]])</f>
        <v>151839.24763052908</v>
      </c>
      <c r="I149" s="19">
        <f ca="1">IF(Amortización[[#This Row],[saldo de 
cierre]]&gt;0,LastRow-ROW(),0)</f>
        <v>214</v>
      </c>
    </row>
    <row r="150" spans="1:9" ht="15" customHeight="1" x14ac:dyDescent="0.25">
      <c r="A150" s="16">
        <f>ROWS($A$4:A150)</f>
        <v>147</v>
      </c>
      <c r="B150" s="17">
        <f ca="1">IF(ValuesEntered,IF(Amortización[[#This Row],[núm.]]&lt;=Duración_del_préstamo,IF(ROW()-ROW(Amortización[[#Headers],[pago
fecha]])=1,Inicio_del_préstamo,IF(H149&gt;0,EDATE(B149,1),"")),""),"")</f>
        <v>47766</v>
      </c>
      <c r="C150" s="18">
        <f ca="1">IF(ROW()-ROW(Amortización[[#Headers],[saldo de 
apertura]])=1,Importe_del_préstamo,IF(Amortización[[#This Row],[pago
fecha]]="",0,INDEX(Amortización[], ROW()-4,8)))</f>
        <v>151839.24763052908</v>
      </c>
      <c r="D150" s="18">
        <f ca="1">IF(ValuesEntered,IF(ROW()-ROW(Amortización[[#Headers],[interés]])=1,-IPMT(Tasa_de_interés/12,1,Duración_del_préstamo-ROWS($B$4:B150)+1,Amortización[[#This Row],[saldo de 
apertura]]),IFERROR(-IPMT(Tasa_de_interés/12,1,Amortización[[#This Row],[núm.
restante]],C151),0)),0)</f>
        <v>630.8261163179111</v>
      </c>
      <c r="E150" s="18">
        <f ca="1">IFERROR(IF(AND(ValuesEntered,Amortización[[#This Row],[pago
fecha]]&lt;&gt;""),-PPMT(Tasa_de_interés/12,1,Duración_del_préstamo-ROWS($B$4:B150)+1,Amortización[[#This Row],[saldo de 
apertura]]),""),0)</f>
        <v>440.9797142304073</v>
      </c>
      <c r="F150" s="18">
        <f ca="1">IF(Amortización[[#This Row],[pago
fecha]]="",0,Importe_del_impuesto_de_propiedad)</f>
        <v>375</v>
      </c>
      <c r="G150" s="18">
        <f ca="1">IF(Amortización[[#This Row],[pago
fecha]]="",0,Amortización[[#This Row],[interés]]+Amortización[[#This Row],[principal]]+Amortización[[#This Row],[impuesto de propiedad]])</f>
        <v>1446.8058305483185</v>
      </c>
      <c r="H150" s="18">
        <f ca="1">IF(Amortización[[#This Row],[pago
fecha]]="",0,Amortización[[#This Row],[saldo de 
apertura]]-Amortización[[#This Row],[principal]])</f>
        <v>151398.26791629868</v>
      </c>
      <c r="I150" s="19">
        <f ca="1">IF(Amortización[[#This Row],[saldo de 
cierre]]&gt;0,LastRow-ROW(),0)</f>
        <v>213</v>
      </c>
    </row>
    <row r="151" spans="1:9" ht="15" customHeight="1" x14ac:dyDescent="0.25">
      <c r="A151" s="16">
        <f>ROWS($A$4:A151)</f>
        <v>148</v>
      </c>
      <c r="B151" s="17">
        <f ca="1">IF(ValuesEntered,IF(Amortización[[#This Row],[núm.]]&lt;=Duración_del_préstamo,IF(ROW()-ROW(Amortización[[#Headers],[pago
fecha]])=1,Inicio_del_préstamo,IF(H150&gt;0,EDATE(B150,1),"")),""),"")</f>
        <v>47797</v>
      </c>
      <c r="C151" s="18">
        <f ca="1">IF(ROW()-ROW(Amortización[[#Headers],[saldo de 
apertura]])=1,Importe_del_préstamo,IF(Amortización[[#This Row],[pago
fecha]]="",0,INDEX(Amortización[], ROW()-4,8)))</f>
        <v>151398.26791629868</v>
      </c>
      <c r="D151" s="18">
        <f ca="1">IF(ValuesEntered,IF(ROW()-ROW(Amortización[[#Headers],[interés]])=1,-IPMT(Tasa_de_interés/12,1,Duración_del_préstamo-ROWS($B$4:B151)+1,Amortización[[#This Row],[saldo de 
apertura]]),IFERROR(-IPMT(Tasa_de_interés/12,1,Amortización[[#This Row],[núm.
restante]],C152),0)),0)</f>
        <v>628.98104494413451</v>
      </c>
      <c r="E151" s="18">
        <f ca="1">IFERROR(IF(AND(ValuesEntered,Amortización[[#This Row],[pago
fecha]]&lt;&gt;""),-PPMT(Tasa_de_interés/12,1,Duración_del_préstamo-ROWS($B$4:B151)+1,Amortización[[#This Row],[saldo de 
apertura]]),""),0)</f>
        <v>442.81712970636744</v>
      </c>
      <c r="F151" s="18">
        <f ca="1">IF(Amortización[[#This Row],[pago
fecha]]="",0,Importe_del_impuesto_de_propiedad)</f>
        <v>375</v>
      </c>
      <c r="G151" s="18">
        <f ca="1">IF(Amortización[[#This Row],[pago
fecha]]="",0,Amortización[[#This Row],[interés]]+Amortización[[#This Row],[principal]]+Amortización[[#This Row],[impuesto de propiedad]])</f>
        <v>1446.798174650502</v>
      </c>
      <c r="H151" s="18">
        <f ca="1">IF(Amortización[[#This Row],[pago
fecha]]="",0,Amortización[[#This Row],[saldo de 
apertura]]-Amortización[[#This Row],[principal]])</f>
        <v>150955.45078659229</v>
      </c>
      <c r="I151" s="19">
        <f ca="1">IF(Amortización[[#This Row],[saldo de 
cierre]]&gt;0,LastRow-ROW(),0)</f>
        <v>212</v>
      </c>
    </row>
    <row r="152" spans="1:9" ht="15" customHeight="1" x14ac:dyDescent="0.25">
      <c r="A152" s="16">
        <f>ROWS($A$4:A152)</f>
        <v>149</v>
      </c>
      <c r="B152" s="17">
        <f ca="1">IF(ValuesEntered,IF(Amortización[[#This Row],[núm.]]&lt;=Duración_del_préstamo,IF(ROW()-ROW(Amortización[[#Headers],[pago
fecha]])=1,Inicio_del_préstamo,IF(H151&gt;0,EDATE(B151,1),"")),""),"")</f>
        <v>47827</v>
      </c>
      <c r="C152" s="18">
        <f ca="1">IF(ROW()-ROW(Amortización[[#Headers],[saldo de 
apertura]])=1,Importe_del_préstamo,IF(Amortización[[#This Row],[pago
fecha]]="",0,INDEX(Amortización[], ROW()-4,8)))</f>
        <v>150955.45078659229</v>
      </c>
      <c r="D152" s="18">
        <f ca="1">IF(ValuesEntered,IF(ROW()-ROW(Amortización[[#Headers],[interés]])=1,-IPMT(Tasa_de_interés/12,1,Duración_del_préstamo-ROWS($B$4:B152)+1,Amortización[[#This Row],[saldo de 
apertura]]),IFERROR(-IPMT(Tasa_de_interés/12,1,Amortización[[#This Row],[núm.
restante]],C153),0)),0)</f>
        <v>627.12828577296727</v>
      </c>
      <c r="E152" s="18">
        <f ca="1">IFERROR(IF(AND(ValuesEntered,Amortización[[#This Row],[pago
fecha]]&lt;&gt;""),-PPMT(Tasa_de_interés/12,1,Duración_del_préstamo-ROWS($B$4:B152)+1,Amortización[[#This Row],[saldo de 
apertura]]),""),0)</f>
        <v>444.66220108014386</v>
      </c>
      <c r="F152" s="18">
        <f ca="1">IF(Amortización[[#This Row],[pago
fecha]]="",0,Importe_del_impuesto_de_propiedad)</f>
        <v>375</v>
      </c>
      <c r="G152" s="18">
        <f ca="1">IF(Amortización[[#This Row],[pago
fecha]]="",0,Amortización[[#This Row],[interés]]+Amortización[[#This Row],[principal]]+Amortización[[#This Row],[impuesto de propiedad]])</f>
        <v>1446.7904868531111</v>
      </c>
      <c r="H152" s="18">
        <f ca="1">IF(Amortización[[#This Row],[pago
fecha]]="",0,Amortización[[#This Row],[saldo de 
apertura]]-Amortización[[#This Row],[principal]])</f>
        <v>150510.78858551214</v>
      </c>
      <c r="I152" s="19">
        <f ca="1">IF(Amortización[[#This Row],[saldo de 
cierre]]&gt;0,LastRow-ROW(),0)</f>
        <v>211</v>
      </c>
    </row>
    <row r="153" spans="1:9" ht="15" customHeight="1" x14ac:dyDescent="0.25">
      <c r="A153" s="16">
        <f>ROWS($A$4:A153)</f>
        <v>150</v>
      </c>
      <c r="B153" s="17">
        <f ca="1">IF(ValuesEntered,IF(Amortización[[#This Row],[núm.]]&lt;=Duración_del_préstamo,IF(ROW()-ROW(Amortización[[#Headers],[pago
fecha]])=1,Inicio_del_préstamo,IF(H152&gt;0,EDATE(B152,1),"")),""),"")</f>
        <v>47858</v>
      </c>
      <c r="C153" s="18">
        <f ca="1">IF(ROW()-ROW(Amortización[[#Headers],[saldo de 
apertura]])=1,Importe_del_préstamo,IF(Amortización[[#This Row],[pago
fecha]]="",0,INDEX(Amortización[], ROW()-4,8)))</f>
        <v>150510.78858551214</v>
      </c>
      <c r="D153" s="18">
        <f ca="1">IF(ValuesEntered,IF(ROW()-ROW(Amortización[[#Headers],[interés]])=1,-IPMT(Tasa_de_interés/12,1,Duración_del_préstamo-ROWS($B$4:B153)+1,Amortización[[#This Row],[saldo de 
apertura]]),IFERROR(-IPMT(Tasa_de_interés/12,1,Amortización[[#This Row],[núm.
restante]],C154),0)),0)</f>
        <v>625.26780677192016</v>
      </c>
      <c r="E153" s="18">
        <f ca="1">IFERROR(IF(AND(ValuesEntered,Amortización[[#This Row],[pago
fecha]]&lt;&gt;""),-PPMT(Tasa_de_interés/12,1,Duración_del_préstamo-ROWS($B$4:B153)+1,Amortización[[#This Row],[saldo de 
apertura]]),""),0)</f>
        <v>446.51496025131121</v>
      </c>
      <c r="F153" s="18">
        <f ca="1">IF(Amortización[[#This Row],[pago
fecha]]="",0,Importe_del_impuesto_de_propiedad)</f>
        <v>375</v>
      </c>
      <c r="G153" s="18">
        <f ca="1">IF(Amortización[[#This Row],[pago
fecha]]="",0,Amortización[[#This Row],[interés]]+Amortización[[#This Row],[principal]]+Amortización[[#This Row],[impuesto de propiedad]])</f>
        <v>1446.7827670232314</v>
      </c>
      <c r="H153" s="18">
        <f ca="1">IF(Amortización[[#This Row],[pago
fecha]]="",0,Amortización[[#This Row],[saldo de 
apertura]]-Amortización[[#This Row],[principal]])</f>
        <v>150064.27362526083</v>
      </c>
      <c r="I153" s="19">
        <f ca="1">IF(Amortización[[#This Row],[saldo de 
cierre]]&gt;0,LastRow-ROW(),0)</f>
        <v>210</v>
      </c>
    </row>
    <row r="154" spans="1:9" ht="15" customHeight="1" x14ac:dyDescent="0.25">
      <c r="A154" s="16">
        <f>ROWS($A$4:A154)</f>
        <v>151</v>
      </c>
      <c r="B154" s="17">
        <f ca="1">IF(ValuesEntered,IF(Amortización[[#This Row],[núm.]]&lt;=Duración_del_préstamo,IF(ROW()-ROW(Amortización[[#Headers],[pago
fecha]])=1,Inicio_del_préstamo,IF(H153&gt;0,EDATE(B153,1),"")),""),"")</f>
        <v>47889</v>
      </c>
      <c r="C154" s="18">
        <f ca="1">IF(ROW()-ROW(Amortización[[#Headers],[saldo de 
apertura]])=1,Importe_del_préstamo,IF(Amortización[[#This Row],[pago
fecha]]="",0,INDEX(Amortización[], ROW()-4,8)))</f>
        <v>150064.27362526083</v>
      </c>
      <c r="D154" s="18">
        <f ca="1">IF(ValuesEntered,IF(ROW()-ROW(Amortización[[#Headers],[interés]])=1,-IPMT(Tasa_de_interés/12,1,Duración_del_préstamo-ROWS($B$4:B154)+1,Amortización[[#This Row],[saldo de 
apertura]]),IFERROR(-IPMT(Tasa_de_interés/12,1,Amortización[[#This Row],[núm.
restante]],C155),0)),0)</f>
        <v>623.39957577503526</v>
      </c>
      <c r="E154" s="18">
        <f ca="1">IFERROR(IF(AND(ValuesEntered,Amortización[[#This Row],[pago
fecha]]&lt;&gt;""),-PPMT(Tasa_de_interés/12,1,Duración_del_préstamo-ROWS($B$4:B154)+1,Amortización[[#This Row],[saldo de 
apertura]]),""),0)</f>
        <v>448.37543925235849</v>
      </c>
      <c r="F154" s="18">
        <f ca="1">IF(Amortización[[#This Row],[pago
fecha]]="",0,Importe_del_impuesto_de_propiedad)</f>
        <v>375</v>
      </c>
      <c r="G154" s="18">
        <f ca="1">IF(Amortización[[#This Row],[pago
fecha]]="",0,Amortización[[#This Row],[interés]]+Amortización[[#This Row],[principal]]+Amortización[[#This Row],[impuesto de propiedad]])</f>
        <v>1446.7750150273937</v>
      </c>
      <c r="H154" s="18">
        <f ca="1">IF(Amortización[[#This Row],[pago
fecha]]="",0,Amortización[[#This Row],[saldo de 
apertura]]-Amortización[[#This Row],[principal]])</f>
        <v>149615.89818600848</v>
      </c>
      <c r="I154" s="19">
        <f ca="1">IF(Amortización[[#This Row],[saldo de 
cierre]]&gt;0,LastRow-ROW(),0)</f>
        <v>209</v>
      </c>
    </row>
    <row r="155" spans="1:9" ht="15" customHeight="1" x14ac:dyDescent="0.25">
      <c r="A155" s="16">
        <f>ROWS($A$4:A155)</f>
        <v>152</v>
      </c>
      <c r="B155" s="17">
        <f ca="1">IF(ValuesEntered,IF(Amortización[[#This Row],[núm.]]&lt;=Duración_del_préstamo,IF(ROW()-ROW(Amortización[[#Headers],[pago
fecha]])=1,Inicio_del_préstamo,IF(H154&gt;0,EDATE(B154,1),"")),""),"")</f>
        <v>47917</v>
      </c>
      <c r="C155" s="18">
        <f ca="1">IF(ROW()-ROW(Amortización[[#Headers],[saldo de 
apertura]])=1,Importe_del_préstamo,IF(Amortización[[#This Row],[pago
fecha]]="",0,INDEX(Amortización[], ROW()-4,8)))</f>
        <v>149615.89818600848</v>
      </c>
      <c r="D155" s="18">
        <f ca="1">IF(ValuesEntered,IF(ROW()-ROW(Amortización[[#Headers],[interés]])=1,-IPMT(Tasa_de_interés/12,1,Duración_del_préstamo-ROWS($B$4:B155)+1,Amortización[[#This Row],[saldo de 
apertura]]),IFERROR(-IPMT(Tasa_de_interés/12,1,Amortización[[#This Row],[núm.
restante]],C156),0)),0)</f>
        <v>621.52356048233014</v>
      </c>
      <c r="E155" s="18">
        <f ca="1">IFERROR(IF(AND(ValuesEntered,Amortización[[#This Row],[pago
fecha]]&lt;&gt;""),-PPMT(Tasa_de_interés/12,1,Duración_del_préstamo-ROWS($B$4:B155)+1,Amortización[[#This Row],[saldo de 
apertura]]),""),0)</f>
        <v>450.24367024924322</v>
      </c>
      <c r="F155" s="18">
        <f ca="1">IF(Amortización[[#This Row],[pago
fecha]]="",0,Importe_del_impuesto_de_propiedad)</f>
        <v>375</v>
      </c>
      <c r="G155" s="18">
        <f ca="1">IF(Amortización[[#This Row],[pago
fecha]]="",0,Amortización[[#This Row],[interés]]+Amortización[[#This Row],[principal]]+Amortización[[#This Row],[impuesto de propiedad]])</f>
        <v>1446.7672307315734</v>
      </c>
      <c r="H155" s="18">
        <f ca="1">IF(Amortización[[#This Row],[pago
fecha]]="",0,Amortización[[#This Row],[saldo de 
apertura]]-Amortización[[#This Row],[principal]])</f>
        <v>149165.65451575923</v>
      </c>
      <c r="I155" s="19">
        <f ca="1">IF(Amortización[[#This Row],[saldo de 
cierre]]&gt;0,LastRow-ROW(),0)</f>
        <v>208</v>
      </c>
    </row>
    <row r="156" spans="1:9" ht="15" customHeight="1" x14ac:dyDescent="0.25">
      <c r="A156" s="16">
        <f>ROWS($A$4:A156)</f>
        <v>153</v>
      </c>
      <c r="B156" s="17">
        <f ca="1">IF(ValuesEntered,IF(Amortización[[#This Row],[núm.]]&lt;=Duración_del_préstamo,IF(ROW()-ROW(Amortización[[#Headers],[pago
fecha]])=1,Inicio_del_préstamo,IF(H155&gt;0,EDATE(B155,1),"")),""),"")</f>
        <v>47948</v>
      </c>
      <c r="C156" s="18">
        <f ca="1">IF(ROW()-ROW(Amortización[[#Headers],[saldo de 
apertura]])=1,Importe_del_préstamo,IF(Amortización[[#This Row],[pago
fecha]]="",0,INDEX(Amortización[], ROW()-4,8)))</f>
        <v>149165.65451575923</v>
      </c>
      <c r="D156" s="18">
        <f ca="1">IF(ValuesEntered,IF(ROW()-ROW(Amortización[[#Headers],[interés]])=1,-IPMT(Tasa_de_interés/12,1,Duración_del_préstamo-ROWS($B$4:B156)+1,Amortización[[#This Row],[saldo de 
apertura]]),IFERROR(-IPMT(Tasa_de_interés/12,1,Amortización[[#This Row],[núm.
restante]],C157),0)),0)</f>
        <v>619.63972845923865</v>
      </c>
      <c r="E156" s="18">
        <f ca="1">IFERROR(IF(AND(ValuesEntered,Amortización[[#This Row],[pago
fecha]]&lt;&gt;""),-PPMT(Tasa_de_interés/12,1,Duración_del_préstamo-ROWS($B$4:B156)+1,Amortización[[#This Row],[saldo de 
apertura]]),""),0)</f>
        <v>452.11968554194829</v>
      </c>
      <c r="F156" s="18">
        <f ca="1">IF(Amortización[[#This Row],[pago
fecha]]="",0,Importe_del_impuesto_de_propiedad)</f>
        <v>375</v>
      </c>
      <c r="G156" s="18">
        <f ca="1">IF(Amortización[[#This Row],[pago
fecha]]="",0,Amortización[[#This Row],[interés]]+Amortización[[#This Row],[principal]]+Amortización[[#This Row],[impuesto de propiedad]])</f>
        <v>1446.759414001187</v>
      </c>
      <c r="H156" s="18">
        <f ca="1">IF(Amortización[[#This Row],[pago
fecha]]="",0,Amortización[[#This Row],[saldo de 
apertura]]-Amortización[[#This Row],[principal]])</f>
        <v>148713.53483021728</v>
      </c>
      <c r="I156" s="19">
        <f ca="1">IF(Amortización[[#This Row],[saldo de 
cierre]]&gt;0,LastRow-ROW(),0)</f>
        <v>207</v>
      </c>
    </row>
    <row r="157" spans="1:9" ht="15" customHeight="1" x14ac:dyDescent="0.25">
      <c r="A157" s="16">
        <f>ROWS($A$4:A157)</f>
        <v>154</v>
      </c>
      <c r="B157" s="17">
        <f ca="1">IF(ValuesEntered,IF(Amortización[[#This Row],[núm.]]&lt;=Duración_del_préstamo,IF(ROW()-ROW(Amortización[[#Headers],[pago
fecha]])=1,Inicio_del_préstamo,IF(H156&gt;0,EDATE(B156,1),"")),""),"")</f>
        <v>47978</v>
      </c>
      <c r="C157" s="18">
        <f ca="1">IF(ROW()-ROW(Amortización[[#Headers],[saldo de 
apertura]])=1,Importe_del_préstamo,IF(Amortización[[#This Row],[pago
fecha]]="",0,INDEX(Amortización[], ROW()-4,8)))</f>
        <v>148713.53483021728</v>
      </c>
      <c r="D157" s="18">
        <f ca="1">IF(ValuesEntered,IF(ROW()-ROW(Amortización[[#Headers],[interés]])=1,-IPMT(Tasa_de_interés/12,1,Duración_del_préstamo-ROWS($B$4:B157)+1,Amortización[[#This Row],[saldo de 
apertura]]),IFERROR(-IPMT(Tasa_de_interés/12,1,Amortización[[#This Row],[núm.
restante]],C158),0)),0)</f>
        <v>617.74804713605101</v>
      </c>
      <c r="E157" s="18">
        <f ca="1">IFERROR(IF(AND(ValuesEntered,Amortización[[#This Row],[pago
fecha]]&lt;&gt;""),-PPMT(Tasa_de_interés/12,1,Duración_del_préstamo-ROWS($B$4:B157)+1,Amortización[[#This Row],[saldo de 
apertura]]),""),0)</f>
        <v>454.00351756503983</v>
      </c>
      <c r="F157" s="18">
        <f ca="1">IF(Amortización[[#This Row],[pago
fecha]]="",0,Importe_del_impuesto_de_propiedad)</f>
        <v>375</v>
      </c>
      <c r="G157" s="18">
        <f ca="1">IF(Amortización[[#This Row],[pago
fecha]]="",0,Amortización[[#This Row],[interés]]+Amortización[[#This Row],[principal]]+Amortización[[#This Row],[impuesto de propiedad]])</f>
        <v>1446.751564701091</v>
      </c>
      <c r="H157" s="18">
        <f ca="1">IF(Amortización[[#This Row],[pago
fecha]]="",0,Amortización[[#This Row],[saldo de 
apertura]]-Amortización[[#This Row],[principal]])</f>
        <v>148259.53131265225</v>
      </c>
      <c r="I157" s="19">
        <f ca="1">IF(Amortización[[#This Row],[saldo de 
cierre]]&gt;0,LastRow-ROW(),0)</f>
        <v>206</v>
      </c>
    </row>
    <row r="158" spans="1:9" ht="15" customHeight="1" x14ac:dyDescent="0.25">
      <c r="A158" s="16">
        <f>ROWS($A$4:A158)</f>
        <v>155</v>
      </c>
      <c r="B158" s="17">
        <f ca="1">IF(ValuesEntered,IF(Amortización[[#This Row],[núm.]]&lt;=Duración_del_préstamo,IF(ROW()-ROW(Amortización[[#Headers],[pago
fecha]])=1,Inicio_del_préstamo,IF(H157&gt;0,EDATE(B157,1),"")),""),"")</f>
        <v>48009</v>
      </c>
      <c r="C158" s="18">
        <f ca="1">IF(ROW()-ROW(Amortización[[#Headers],[saldo de 
apertura]])=1,Importe_del_préstamo,IF(Amortización[[#This Row],[pago
fecha]]="",0,INDEX(Amortización[], ROW()-4,8)))</f>
        <v>148259.53131265225</v>
      </c>
      <c r="D158" s="18">
        <f ca="1">IF(ValuesEntered,IF(ROW()-ROW(Amortización[[#Headers],[interés]])=1,-IPMT(Tasa_de_interés/12,1,Duración_del_préstamo-ROWS($B$4:B158)+1,Amortización[[#This Row],[saldo de 
apertura]]),IFERROR(-IPMT(Tasa_de_interés/12,1,Amortización[[#This Row],[núm.
restante]],C159),0)),0)</f>
        <v>615.84848380735002</v>
      </c>
      <c r="E158" s="18">
        <f ca="1">IFERROR(IF(AND(ValuesEntered,Amortización[[#This Row],[pago
fecha]]&lt;&gt;""),-PPMT(Tasa_de_interés/12,1,Duración_del_préstamo-ROWS($B$4:B158)+1,Amortización[[#This Row],[saldo de 
apertura]]),""),0)</f>
        <v>455.89519888822753</v>
      </c>
      <c r="F158" s="18">
        <f ca="1">IF(Amortización[[#This Row],[pago
fecha]]="",0,Importe_del_impuesto_de_propiedad)</f>
        <v>375</v>
      </c>
      <c r="G158" s="18">
        <f ca="1">IF(Amortización[[#This Row],[pago
fecha]]="",0,Amortización[[#This Row],[interés]]+Amortización[[#This Row],[principal]]+Amortización[[#This Row],[impuesto de propiedad]])</f>
        <v>1446.7436826955775</v>
      </c>
      <c r="H158" s="18">
        <f ca="1">IF(Amortización[[#This Row],[pago
fecha]]="",0,Amortización[[#This Row],[saldo de 
apertura]]-Amortización[[#This Row],[principal]])</f>
        <v>147803.63611376402</v>
      </c>
      <c r="I158" s="19">
        <f ca="1">IF(Amortización[[#This Row],[saldo de 
cierre]]&gt;0,LastRow-ROW(),0)</f>
        <v>205</v>
      </c>
    </row>
    <row r="159" spans="1:9" ht="15" customHeight="1" x14ac:dyDescent="0.25">
      <c r="A159" s="16">
        <f>ROWS($A$4:A159)</f>
        <v>156</v>
      </c>
      <c r="B159" s="17">
        <f ca="1">IF(ValuesEntered,IF(Amortización[[#This Row],[núm.]]&lt;=Duración_del_préstamo,IF(ROW()-ROW(Amortización[[#Headers],[pago
fecha]])=1,Inicio_del_préstamo,IF(H158&gt;0,EDATE(B158,1),"")),""),"")</f>
        <v>48039</v>
      </c>
      <c r="C159" s="18">
        <f ca="1">IF(ROW()-ROW(Amortización[[#Headers],[saldo de 
apertura]])=1,Importe_del_préstamo,IF(Amortización[[#This Row],[pago
fecha]]="",0,INDEX(Amortización[], ROW()-4,8)))</f>
        <v>147803.63611376402</v>
      </c>
      <c r="D159" s="18">
        <f ca="1">IF(ValuesEntered,IF(ROW()-ROW(Amortización[[#Headers],[interés]])=1,-IPMT(Tasa_de_interés/12,1,Duración_del_préstamo-ROWS($B$4:B159)+1,Amortización[[#This Row],[saldo de 
apertura]]),IFERROR(-IPMT(Tasa_de_interés/12,1,Amortización[[#This Row],[núm.
restante]],C160),0)),0)</f>
        <v>613.94100563144627</v>
      </c>
      <c r="E159" s="18">
        <f ca="1">IFERROR(IF(AND(ValuesEntered,Amortización[[#This Row],[pago
fecha]]&lt;&gt;""),-PPMT(Tasa_de_interés/12,1,Duración_del_préstamo-ROWS($B$4:B159)+1,Amortización[[#This Row],[saldo de 
apertura]]),""),0)</f>
        <v>457.79476221692846</v>
      </c>
      <c r="F159" s="18">
        <f ca="1">IF(Amortización[[#This Row],[pago
fecha]]="",0,Importe_del_impuesto_de_propiedad)</f>
        <v>375</v>
      </c>
      <c r="G159" s="18">
        <f ca="1">IF(Amortización[[#This Row],[pago
fecha]]="",0,Amortización[[#This Row],[interés]]+Amortización[[#This Row],[principal]]+Amortización[[#This Row],[impuesto de propiedad]])</f>
        <v>1446.7357678483747</v>
      </c>
      <c r="H159" s="18">
        <f ca="1">IF(Amortización[[#This Row],[pago
fecha]]="",0,Amortización[[#This Row],[saldo de 
apertura]]-Amortización[[#This Row],[principal]])</f>
        <v>147345.8413515471</v>
      </c>
      <c r="I159" s="19">
        <f ca="1">IF(Amortización[[#This Row],[saldo de 
cierre]]&gt;0,LastRow-ROW(),0)</f>
        <v>204</v>
      </c>
    </row>
    <row r="160" spans="1:9" ht="15" customHeight="1" x14ac:dyDescent="0.25">
      <c r="A160" s="16">
        <f>ROWS($A$4:A160)</f>
        <v>157</v>
      </c>
      <c r="B160" s="17">
        <f ca="1">IF(ValuesEntered,IF(Amortización[[#This Row],[núm.]]&lt;=Duración_del_préstamo,IF(ROW()-ROW(Amortización[[#Headers],[pago
fecha]])=1,Inicio_del_préstamo,IF(H159&gt;0,EDATE(B159,1),"")),""),"")</f>
        <v>48070</v>
      </c>
      <c r="C160" s="18">
        <f ca="1">IF(ROW()-ROW(Amortización[[#Headers],[saldo de 
apertura]])=1,Importe_del_préstamo,IF(Amortización[[#This Row],[pago
fecha]]="",0,INDEX(Amortización[], ROW()-4,8)))</f>
        <v>147345.8413515471</v>
      </c>
      <c r="D160" s="18">
        <f ca="1">IF(ValuesEntered,IF(ROW()-ROW(Amortización[[#Headers],[interés]])=1,-IPMT(Tasa_de_interés/12,1,Duración_del_préstamo-ROWS($B$4:B160)+1,Amortización[[#This Row],[saldo de 
apertura]]),IFERROR(-IPMT(Tasa_de_interés/12,1,Amortización[[#This Row],[núm.
restante]],C161),0)),0)</f>
        <v>612.0255796298095</v>
      </c>
      <c r="E160" s="18">
        <f ca="1">IFERROR(IF(AND(ValuesEntered,Amortización[[#This Row],[pago
fecha]]&lt;&gt;""),-PPMT(Tasa_de_interés/12,1,Duración_del_préstamo-ROWS($B$4:B160)+1,Amortización[[#This Row],[saldo de 
apertura]]),""),0)</f>
        <v>459.70224039283238</v>
      </c>
      <c r="F160" s="18">
        <f ca="1">IF(Amortización[[#This Row],[pago
fecha]]="",0,Importe_del_impuesto_de_propiedad)</f>
        <v>375</v>
      </c>
      <c r="G160" s="18">
        <f ca="1">IF(Amortización[[#This Row],[pago
fecha]]="",0,Amortización[[#This Row],[interés]]+Amortización[[#This Row],[principal]]+Amortización[[#This Row],[impuesto de propiedad]])</f>
        <v>1446.7278200226419</v>
      </c>
      <c r="H160" s="18">
        <f ca="1">IF(Amortización[[#This Row],[pago
fecha]]="",0,Amortización[[#This Row],[saldo de 
apertura]]-Amortización[[#This Row],[principal]])</f>
        <v>146886.13911115428</v>
      </c>
      <c r="I160" s="19">
        <f ca="1">IF(Amortización[[#This Row],[saldo de 
cierre]]&gt;0,LastRow-ROW(),0)</f>
        <v>203</v>
      </c>
    </row>
    <row r="161" spans="1:9" ht="15" customHeight="1" x14ac:dyDescent="0.25">
      <c r="A161" s="16">
        <f>ROWS($A$4:A161)</f>
        <v>158</v>
      </c>
      <c r="B161" s="17">
        <f ca="1">IF(ValuesEntered,IF(Amortización[[#This Row],[núm.]]&lt;=Duración_del_préstamo,IF(ROW()-ROW(Amortización[[#Headers],[pago
fecha]])=1,Inicio_del_préstamo,IF(H160&gt;0,EDATE(B160,1),"")),""),"")</f>
        <v>48101</v>
      </c>
      <c r="C161" s="18">
        <f ca="1">IF(ROW()-ROW(Amortización[[#Headers],[saldo de 
apertura]])=1,Importe_del_préstamo,IF(Amortización[[#This Row],[pago
fecha]]="",0,INDEX(Amortización[], ROW()-4,8)))</f>
        <v>146886.13911115428</v>
      </c>
      <c r="D161" s="18">
        <f ca="1">IF(ValuesEntered,IF(ROW()-ROW(Amortización[[#Headers],[interés]])=1,-IPMT(Tasa_de_interés/12,1,Duración_del_préstamo-ROWS($B$4:B161)+1,Amortización[[#This Row],[saldo de 
apertura]]),IFERROR(-IPMT(Tasa_de_interés/12,1,Amortización[[#This Row],[núm.
restante]],C162),0)),0)</f>
        <v>610.1021726864991</v>
      </c>
      <c r="E161" s="18">
        <f ca="1">IFERROR(IF(AND(ValuesEntered,Amortización[[#This Row],[pago
fecha]]&lt;&gt;""),-PPMT(Tasa_de_interés/12,1,Duración_del_préstamo-ROWS($B$4:B161)+1,Amortización[[#This Row],[saldo de 
apertura]]),""),0)</f>
        <v>461.6176663944691</v>
      </c>
      <c r="F161" s="18">
        <f ca="1">IF(Amortización[[#This Row],[pago
fecha]]="",0,Importe_del_impuesto_de_propiedad)</f>
        <v>375</v>
      </c>
      <c r="G161" s="18">
        <f ca="1">IF(Amortización[[#This Row],[pago
fecha]]="",0,Amortización[[#This Row],[interés]]+Amortización[[#This Row],[principal]]+Amortización[[#This Row],[impuesto de propiedad]])</f>
        <v>1446.7198390809681</v>
      </c>
      <c r="H161" s="18">
        <f ca="1">IF(Amortización[[#This Row],[pago
fecha]]="",0,Amortización[[#This Row],[saldo de 
apertura]]-Amortización[[#This Row],[principal]])</f>
        <v>146424.5214447598</v>
      </c>
      <c r="I161" s="19">
        <f ca="1">IF(Amortización[[#This Row],[saldo de 
cierre]]&gt;0,LastRow-ROW(),0)</f>
        <v>202</v>
      </c>
    </row>
    <row r="162" spans="1:9" ht="15" customHeight="1" x14ac:dyDescent="0.25">
      <c r="A162" s="16">
        <f>ROWS($A$4:A162)</f>
        <v>159</v>
      </c>
      <c r="B162" s="17">
        <f ca="1">IF(ValuesEntered,IF(Amortización[[#This Row],[núm.]]&lt;=Duración_del_préstamo,IF(ROW()-ROW(Amortización[[#Headers],[pago
fecha]])=1,Inicio_del_préstamo,IF(H161&gt;0,EDATE(B161,1),"")),""),"")</f>
        <v>48131</v>
      </c>
      <c r="C162" s="18">
        <f ca="1">IF(ROW()-ROW(Amortización[[#Headers],[saldo de 
apertura]])=1,Importe_del_préstamo,IF(Amortización[[#This Row],[pago
fecha]]="",0,INDEX(Amortización[], ROW()-4,8)))</f>
        <v>146424.5214447598</v>
      </c>
      <c r="D162" s="18">
        <f ca="1">IF(ValuesEntered,IF(ROW()-ROW(Amortización[[#Headers],[interés]])=1,-IPMT(Tasa_de_interés/12,1,Duración_del_préstamo-ROWS($B$4:B162)+1,Amortización[[#This Row],[saldo de 
apertura]]),IFERROR(-IPMT(Tasa_de_interés/12,1,Amortización[[#This Row],[núm.
restante]],C163),0)),0)</f>
        <v>608.17075154759175</v>
      </c>
      <c r="E162" s="18">
        <f ca="1">IFERROR(IF(AND(ValuesEntered,Amortización[[#This Row],[pago
fecha]]&lt;&gt;""),-PPMT(Tasa_de_interés/12,1,Duración_del_préstamo-ROWS($B$4:B162)+1,Amortización[[#This Row],[saldo de 
apertura]]),""),0)</f>
        <v>463.54107333777944</v>
      </c>
      <c r="F162" s="18">
        <f ca="1">IF(Amortización[[#This Row],[pago
fecha]]="",0,Importe_del_impuesto_de_propiedad)</f>
        <v>375</v>
      </c>
      <c r="G162" s="18">
        <f ca="1">IF(Amortización[[#This Row],[pago
fecha]]="",0,Amortización[[#This Row],[interés]]+Amortización[[#This Row],[principal]]+Amortización[[#This Row],[impuesto de propiedad]])</f>
        <v>1446.7118248853712</v>
      </c>
      <c r="H162" s="18">
        <f ca="1">IF(Amortización[[#This Row],[pago
fecha]]="",0,Amortización[[#This Row],[saldo de 
apertura]]-Amortización[[#This Row],[principal]])</f>
        <v>145960.98037142202</v>
      </c>
      <c r="I162" s="19">
        <f ca="1">IF(Amortización[[#This Row],[saldo de 
cierre]]&gt;0,LastRow-ROW(),0)</f>
        <v>201</v>
      </c>
    </row>
    <row r="163" spans="1:9" ht="15" customHeight="1" x14ac:dyDescent="0.25">
      <c r="A163" s="16">
        <f>ROWS($A$4:A163)</f>
        <v>160</v>
      </c>
      <c r="B163" s="17">
        <f ca="1">IF(ValuesEntered,IF(Amortización[[#This Row],[núm.]]&lt;=Duración_del_préstamo,IF(ROW()-ROW(Amortización[[#Headers],[pago
fecha]])=1,Inicio_del_préstamo,IF(H162&gt;0,EDATE(B162,1),"")),""),"")</f>
        <v>48162</v>
      </c>
      <c r="C163" s="18">
        <f ca="1">IF(ROW()-ROW(Amortización[[#Headers],[saldo de 
apertura]])=1,Importe_del_préstamo,IF(Amortización[[#This Row],[pago
fecha]]="",0,INDEX(Amortización[], ROW()-4,8)))</f>
        <v>145960.98037142202</v>
      </c>
      <c r="D163" s="18">
        <f ca="1">IF(ValuesEntered,IF(ROW()-ROW(Amortización[[#Headers],[interés]])=1,-IPMT(Tasa_de_interés/12,1,Duración_del_préstamo-ROWS($B$4:B163)+1,Amortización[[#This Row],[saldo de 
apertura]]),IFERROR(-IPMT(Tasa_de_interés/12,1,Amortización[[#This Row],[núm.
restante]],C164),0)),0)</f>
        <v>606.23128282060554</v>
      </c>
      <c r="E163" s="18">
        <f ca="1">IFERROR(IF(AND(ValuesEntered,Amortización[[#This Row],[pago
fecha]]&lt;&gt;""),-PPMT(Tasa_de_interés/12,1,Duración_del_préstamo-ROWS($B$4:B163)+1,Amortización[[#This Row],[saldo de 
apertura]]),""),0)</f>
        <v>465.47249447668685</v>
      </c>
      <c r="F163" s="18">
        <f ca="1">IF(Amortización[[#This Row],[pago
fecha]]="",0,Importe_del_impuesto_de_propiedad)</f>
        <v>375</v>
      </c>
      <c r="G163" s="18">
        <f ca="1">IF(Amortización[[#This Row],[pago
fecha]]="",0,Amortización[[#This Row],[interés]]+Amortización[[#This Row],[principal]]+Amortización[[#This Row],[impuesto de propiedad]])</f>
        <v>1446.7037772972924</v>
      </c>
      <c r="H163" s="18">
        <f ca="1">IF(Amortización[[#This Row],[pago
fecha]]="",0,Amortización[[#This Row],[saldo de 
apertura]]-Amortización[[#This Row],[principal]])</f>
        <v>145495.50787694534</v>
      </c>
      <c r="I163" s="19">
        <f ca="1">IF(Amortización[[#This Row],[saldo de 
cierre]]&gt;0,LastRow-ROW(),0)</f>
        <v>200</v>
      </c>
    </row>
    <row r="164" spans="1:9" ht="15" customHeight="1" x14ac:dyDescent="0.25">
      <c r="A164" s="16">
        <f>ROWS($A$4:A164)</f>
        <v>161</v>
      </c>
      <c r="B164" s="17">
        <f ca="1">IF(ValuesEntered,IF(Amortización[[#This Row],[núm.]]&lt;=Duración_del_préstamo,IF(ROW()-ROW(Amortización[[#Headers],[pago
fecha]])=1,Inicio_del_préstamo,IF(H163&gt;0,EDATE(B163,1),"")),""),"")</f>
        <v>48192</v>
      </c>
      <c r="C164" s="18">
        <f ca="1">IF(ROW()-ROW(Amortización[[#Headers],[saldo de 
apertura]])=1,Importe_del_préstamo,IF(Amortización[[#This Row],[pago
fecha]]="",0,INDEX(Amortización[], ROW()-4,8)))</f>
        <v>145495.50787694534</v>
      </c>
      <c r="D164" s="18">
        <f ca="1">IF(ValuesEntered,IF(ROW()-ROW(Amortización[[#Headers],[interés]])=1,-IPMT(Tasa_de_interés/12,1,Duración_del_préstamo-ROWS($B$4:B164)+1,Amortización[[#This Row],[saldo de 
apertura]]),IFERROR(-IPMT(Tasa_de_interés/12,1,Amortización[[#This Row],[núm.
restante]],C165),0)),0)</f>
        <v>604.28373297392363</v>
      </c>
      <c r="E164" s="18">
        <f ca="1">IFERROR(IF(AND(ValuesEntered,Amortización[[#This Row],[pago
fecha]]&lt;&gt;""),-PPMT(Tasa_de_interés/12,1,Duración_del_préstamo-ROWS($B$4:B164)+1,Amortización[[#This Row],[saldo de 
apertura]]),""),0)</f>
        <v>467.41196320367294</v>
      </c>
      <c r="F164" s="18">
        <f ca="1">IF(Amortización[[#This Row],[pago
fecha]]="",0,Importe_del_impuesto_de_propiedad)</f>
        <v>375</v>
      </c>
      <c r="G164" s="18">
        <f ca="1">IF(Amortización[[#This Row],[pago
fecha]]="",0,Amortización[[#This Row],[interés]]+Amortización[[#This Row],[principal]]+Amortización[[#This Row],[impuesto de propiedad]])</f>
        <v>1446.6956961775966</v>
      </c>
      <c r="H164" s="18">
        <f ca="1">IF(Amortización[[#This Row],[pago
fecha]]="",0,Amortización[[#This Row],[saldo de 
apertura]]-Amortización[[#This Row],[principal]])</f>
        <v>145028.09591374168</v>
      </c>
      <c r="I164" s="19">
        <f ca="1">IF(Amortización[[#This Row],[saldo de 
cierre]]&gt;0,LastRow-ROW(),0)</f>
        <v>199</v>
      </c>
    </row>
    <row r="165" spans="1:9" ht="15" customHeight="1" x14ac:dyDescent="0.25">
      <c r="A165" s="16">
        <f>ROWS($A$4:A165)</f>
        <v>162</v>
      </c>
      <c r="B165" s="17">
        <f ca="1">IF(ValuesEntered,IF(Amortización[[#This Row],[núm.]]&lt;=Duración_del_préstamo,IF(ROW()-ROW(Amortización[[#Headers],[pago
fecha]])=1,Inicio_del_préstamo,IF(H164&gt;0,EDATE(B164,1),"")),""),"")</f>
        <v>48223</v>
      </c>
      <c r="C165" s="18">
        <f ca="1">IF(ROW()-ROW(Amortización[[#Headers],[saldo de 
apertura]])=1,Importe_del_préstamo,IF(Amortización[[#This Row],[pago
fecha]]="",0,INDEX(Amortización[], ROW()-4,8)))</f>
        <v>145028.09591374168</v>
      </c>
      <c r="D165" s="18">
        <f ca="1">IF(ValuesEntered,IF(ROW()-ROW(Amortización[[#Headers],[interés]])=1,-IPMT(Tasa_de_interés/12,1,Duración_del_préstamo-ROWS($B$4:B165)+1,Amortización[[#This Row],[saldo de 
apertura]]),IFERROR(-IPMT(Tasa_de_interés/12,1,Amortización[[#This Row],[núm.
restante]],C166),0)),0)</f>
        <v>602.32806833621385</v>
      </c>
      <c r="E165" s="18">
        <f ca="1">IFERROR(IF(AND(ValuesEntered,Amortización[[#This Row],[pago
fecha]]&lt;&gt;""),-PPMT(Tasa_de_interés/12,1,Duración_del_préstamo-ROWS($B$4:B165)+1,Amortización[[#This Row],[saldo de 
apertura]]),""),0)</f>
        <v>469.35951305035496</v>
      </c>
      <c r="F165" s="18">
        <f ca="1">IF(Amortización[[#This Row],[pago
fecha]]="",0,Importe_del_impuesto_de_propiedad)</f>
        <v>375</v>
      </c>
      <c r="G165" s="18">
        <f ca="1">IF(Amortización[[#This Row],[pago
fecha]]="",0,Amortización[[#This Row],[interés]]+Amortización[[#This Row],[principal]]+Amortización[[#This Row],[impuesto de propiedad]])</f>
        <v>1446.6875813865688</v>
      </c>
      <c r="H165" s="18">
        <f ca="1">IF(Amortización[[#This Row],[pago
fecha]]="",0,Amortización[[#This Row],[saldo de 
apertura]]-Amortización[[#This Row],[principal]])</f>
        <v>144558.73640069133</v>
      </c>
      <c r="I165" s="19">
        <f ca="1">IF(Amortización[[#This Row],[saldo de 
cierre]]&gt;0,LastRow-ROW(),0)</f>
        <v>198</v>
      </c>
    </row>
    <row r="166" spans="1:9" ht="15" customHeight="1" x14ac:dyDescent="0.25">
      <c r="A166" s="16">
        <f>ROWS($A$4:A166)</f>
        <v>163</v>
      </c>
      <c r="B166" s="17">
        <f ca="1">IF(ValuesEntered,IF(Amortización[[#This Row],[núm.]]&lt;=Duración_del_préstamo,IF(ROW()-ROW(Amortización[[#Headers],[pago
fecha]])=1,Inicio_del_préstamo,IF(H165&gt;0,EDATE(B165,1),"")),""),"")</f>
        <v>48254</v>
      </c>
      <c r="C166" s="18">
        <f ca="1">IF(ROW()-ROW(Amortización[[#Headers],[saldo de 
apertura]])=1,Importe_del_préstamo,IF(Amortización[[#This Row],[pago
fecha]]="",0,INDEX(Amortización[], ROW()-4,8)))</f>
        <v>144558.73640069133</v>
      </c>
      <c r="D166" s="18">
        <f ca="1">IF(ValuesEntered,IF(ROW()-ROW(Amortización[[#Headers],[interés]])=1,-IPMT(Tasa_de_interés/12,1,Duración_del_préstamo-ROWS($B$4:B166)+1,Amortización[[#This Row],[saldo de 
apertura]]),IFERROR(-IPMT(Tasa_de_interés/12,1,Amortización[[#This Row],[núm.
restante]],C167),0)),0)</f>
        <v>600.36425509584694</v>
      </c>
      <c r="E166" s="18">
        <f ca="1">IFERROR(IF(AND(ValuesEntered,Amortización[[#This Row],[pago
fecha]]&lt;&gt;""),-PPMT(Tasa_de_interés/12,1,Duración_del_préstamo-ROWS($B$4:B166)+1,Amortización[[#This Row],[saldo de 
apertura]]),""),0)</f>
        <v>471.31517768806498</v>
      </c>
      <c r="F166" s="18">
        <f ca="1">IF(Amortización[[#This Row],[pago
fecha]]="",0,Importe_del_impuesto_de_propiedad)</f>
        <v>375</v>
      </c>
      <c r="G166" s="18">
        <f ca="1">IF(Amortización[[#This Row],[pago
fecha]]="",0,Amortización[[#This Row],[interés]]+Amortización[[#This Row],[principal]]+Amortización[[#This Row],[impuesto de propiedad]])</f>
        <v>1446.679432783912</v>
      </c>
      <c r="H166" s="18">
        <f ca="1">IF(Amortización[[#This Row],[pago
fecha]]="",0,Amortización[[#This Row],[saldo de 
apertura]]-Amortización[[#This Row],[principal]])</f>
        <v>144087.42122300327</v>
      </c>
      <c r="I166" s="19">
        <f ca="1">IF(Amortización[[#This Row],[saldo de 
cierre]]&gt;0,LastRow-ROW(),0)</f>
        <v>197</v>
      </c>
    </row>
    <row r="167" spans="1:9" ht="15" customHeight="1" x14ac:dyDescent="0.25">
      <c r="A167" s="16">
        <f>ROWS($A$4:A167)</f>
        <v>164</v>
      </c>
      <c r="B167" s="17">
        <f ca="1">IF(ValuesEntered,IF(Amortización[[#This Row],[núm.]]&lt;=Duración_del_préstamo,IF(ROW()-ROW(Amortización[[#Headers],[pago
fecha]])=1,Inicio_del_préstamo,IF(H166&gt;0,EDATE(B166,1),"")),""),"")</f>
        <v>48283</v>
      </c>
      <c r="C167" s="18">
        <f ca="1">IF(ROW()-ROW(Amortización[[#Headers],[saldo de 
apertura]])=1,Importe_del_préstamo,IF(Amortización[[#This Row],[pago
fecha]]="",0,INDEX(Amortización[], ROW()-4,8)))</f>
        <v>144087.42122300327</v>
      </c>
      <c r="D167" s="18">
        <f ca="1">IF(ValuesEntered,IF(ROW()-ROW(Amortización[[#Headers],[interés]])=1,-IPMT(Tasa_de_interés/12,1,Duración_del_préstamo-ROWS($B$4:B167)+1,Amortización[[#This Row],[saldo de 
apertura]]),IFERROR(-IPMT(Tasa_de_interés/12,1,Amortización[[#This Row],[núm.
restante]],C168),0)),0)</f>
        <v>598.39225930031182</v>
      </c>
      <c r="E167" s="18">
        <f ca="1">IFERROR(IF(AND(ValuesEntered,Amortización[[#This Row],[pago
fecha]]&lt;&gt;""),-PPMT(Tasa_de_interés/12,1,Duración_del_préstamo-ROWS($B$4:B167)+1,Amortización[[#This Row],[saldo de 
apertura]]),""),0)</f>
        <v>473.27899092843188</v>
      </c>
      <c r="F167" s="18">
        <f ca="1">IF(Amortización[[#This Row],[pago
fecha]]="",0,Importe_del_impuesto_de_propiedad)</f>
        <v>375</v>
      </c>
      <c r="G167" s="18">
        <f ca="1">IF(Amortización[[#This Row],[pago
fecha]]="",0,Amortización[[#This Row],[interés]]+Amortización[[#This Row],[principal]]+Amortización[[#This Row],[impuesto de propiedad]])</f>
        <v>1446.6712502287437</v>
      </c>
      <c r="H167" s="18">
        <f ca="1">IF(Amortización[[#This Row],[pago
fecha]]="",0,Amortización[[#This Row],[saldo de 
apertura]]-Amortización[[#This Row],[principal]])</f>
        <v>143614.14223207484</v>
      </c>
      <c r="I167" s="19">
        <f ca="1">IF(Amortización[[#This Row],[saldo de 
cierre]]&gt;0,LastRow-ROW(),0)</f>
        <v>196</v>
      </c>
    </row>
    <row r="168" spans="1:9" ht="15" customHeight="1" x14ac:dyDescent="0.25">
      <c r="A168" s="16">
        <f>ROWS($A$4:A168)</f>
        <v>165</v>
      </c>
      <c r="B168" s="17">
        <f ca="1">IF(ValuesEntered,IF(Amortización[[#This Row],[núm.]]&lt;=Duración_del_préstamo,IF(ROW()-ROW(Amortización[[#Headers],[pago
fecha]])=1,Inicio_del_préstamo,IF(H167&gt;0,EDATE(B167,1),"")),""),"")</f>
        <v>48314</v>
      </c>
      <c r="C168" s="18">
        <f ca="1">IF(ROW()-ROW(Amortización[[#Headers],[saldo de 
apertura]])=1,Importe_del_préstamo,IF(Amortización[[#This Row],[pago
fecha]]="",0,INDEX(Amortización[], ROW()-4,8)))</f>
        <v>143614.14223207484</v>
      </c>
      <c r="D168" s="18">
        <f ca="1">IF(ValuesEntered,IF(ROW()-ROW(Amortización[[#Headers],[interés]])=1,-IPMT(Tasa_de_interés/12,1,Duración_del_préstamo-ROWS($B$4:B168)+1,Amortización[[#This Row],[saldo de 
apertura]]),IFERROR(-IPMT(Tasa_de_interés/12,1,Amortización[[#This Row],[núm.
restante]],C169),0)),0)</f>
        <v>596.41204685562866</v>
      </c>
      <c r="E168" s="18">
        <f ca="1">IFERROR(IF(AND(ValuesEntered,Amortización[[#This Row],[pago
fecha]]&lt;&gt;""),-PPMT(Tasa_de_interés/12,1,Duración_del_préstamo-ROWS($B$4:B168)+1,Amortización[[#This Row],[saldo de 
apertura]]),""),0)</f>
        <v>475.250986723967</v>
      </c>
      <c r="F168" s="18">
        <f ca="1">IF(Amortización[[#This Row],[pago
fecha]]="",0,Importe_del_impuesto_de_propiedad)</f>
        <v>375</v>
      </c>
      <c r="G168" s="18">
        <f ca="1">IF(Amortización[[#This Row],[pago
fecha]]="",0,Amortización[[#This Row],[interés]]+Amortización[[#This Row],[principal]]+Amortización[[#This Row],[impuesto de propiedad]])</f>
        <v>1446.6630335795958</v>
      </c>
      <c r="H168" s="18">
        <f ca="1">IF(Amortización[[#This Row],[pago
fecha]]="",0,Amortización[[#This Row],[saldo de 
apertura]]-Amortización[[#This Row],[principal]])</f>
        <v>143138.89124535088</v>
      </c>
      <c r="I168" s="19">
        <f ca="1">IF(Amortización[[#This Row],[saldo de 
cierre]]&gt;0,LastRow-ROW(),0)</f>
        <v>195</v>
      </c>
    </row>
    <row r="169" spans="1:9" ht="15" customHeight="1" x14ac:dyDescent="0.25">
      <c r="A169" s="16">
        <f>ROWS($A$4:A169)</f>
        <v>166</v>
      </c>
      <c r="B169" s="17">
        <f ca="1">IF(ValuesEntered,IF(Amortización[[#This Row],[núm.]]&lt;=Duración_del_préstamo,IF(ROW()-ROW(Amortización[[#Headers],[pago
fecha]])=1,Inicio_del_préstamo,IF(H168&gt;0,EDATE(B168,1),"")),""),"")</f>
        <v>48344</v>
      </c>
      <c r="C169" s="18">
        <f ca="1">IF(ROW()-ROW(Amortización[[#Headers],[saldo de 
apertura]])=1,Importe_del_préstamo,IF(Amortización[[#This Row],[pago
fecha]]="",0,INDEX(Amortización[], ROW()-4,8)))</f>
        <v>143138.89124535088</v>
      </c>
      <c r="D169" s="18">
        <f ca="1">IF(ValuesEntered,IF(ROW()-ROW(Amortización[[#Headers],[interés]])=1,-IPMT(Tasa_de_interés/12,1,Duración_del_préstamo-ROWS($B$4:B169)+1,Amortización[[#This Row],[saldo de 
apertura]]),IFERROR(-IPMT(Tasa_de_interés/12,1,Amortización[[#This Row],[núm.
restante]],C170),0)),0)</f>
        <v>594.42358352575923</v>
      </c>
      <c r="E169" s="18">
        <f ca="1">IFERROR(IF(AND(ValuesEntered,Amortización[[#This Row],[pago
fecha]]&lt;&gt;""),-PPMT(Tasa_de_interés/12,1,Duración_del_préstamo-ROWS($B$4:B169)+1,Amortización[[#This Row],[saldo de 
apertura]]),""),0)</f>
        <v>477.23119916865028</v>
      </c>
      <c r="F169" s="18">
        <f ca="1">IF(Amortización[[#This Row],[pago
fecha]]="",0,Importe_del_impuesto_de_propiedad)</f>
        <v>375</v>
      </c>
      <c r="G169" s="18">
        <f ca="1">IF(Amortización[[#This Row],[pago
fecha]]="",0,Amortización[[#This Row],[interés]]+Amortización[[#This Row],[principal]]+Amortización[[#This Row],[impuesto de propiedad]])</f>
        <v>1446.6547826944095</v>
      </c>
      <c r="H169" s="18">
        <f ca="1">IF(Amortización[[#This Row],[pago
fecha]]="",0,Amortización[[#This Row],[saldo de 
apertura]]-Amortización[[#This Row],[principal]])</f>
        <v>142661.66004618222</v>
      </c>
      <c r="I169" s="19">
        <f ca="1">IF(Amortización[[#This Row],[saldo de 
cierre]]&gt;0,LastRow-ROW(),0)</f>
        <v>194</v>
      </c>
    </row>
    <row r="170" spans="1:9" ht="15" customHeight="1" x14ac:dyDescent="0.25">
      <c r="A170" s="16">
        <f>ROWS($A$4:A170)</f>
        <v>167</v>
      </c>
      <c r="B170" s="17">
        <f ca="1">IF(ValuesEntered,IF(Amortización[[#This Row],[núm.]]&lt;=Duración_del_préstamo,IF(ROW()-ROW(Amortización[[#Headers],[pago
fecha]])=1,Inicio_del_préstamo,IF(H169&gt;0,EDATE(B169,1),"")),""),"")</f>
        <v>48375</v>
      </c>
      <c r="C170" s="18">
        <f ca="1">IF(ROW()-ROW(Amortización[[#Headers],[saldo de 
apertura]])=1,Importe_del_préstamo,IF(Amortización[[#This Row],[pago
fecha]]="",0,INDEX(Amortización[], ROW()-4,8)))</f>
        <v>142661.66004618222</v>
      </c>
      <c r="D170" s="18">
        <f ca="1">IF(ValuesEntered,IF(ROW()-ROW(Amortización[[#Headers],[interés]])=1,-IPMT(Tasa_de_interés/12,1,Duración_del_préstamo-ROWS($B$4:B170)+1,Amortización[[#This Row],[saldo de 
apertura]]),IFERROR(-IPMT(Tasa_de_interés/12,1,Amortización[[#This Row],[núm.
restante]],C171),0)),0)</f>
        <v>592.42683493201548</v>
      </c>
      <c r="E170" s="18">
        <f ca="1">IFERROR(IF(AND(ValuesEntered,Amortización[[#This Row],[pago
fecha]]&lt;&gt;""),-PPMT(Tasa_de_interés/12,1,Duración_del_préstamo-ROWS($B$4:B170)+1,Amortización[[#This Row],[saldo de 
apertura]]),""),0)</f>
        <v>479.21966249851948</v>
      </c>
      <c r="F170" s="18">
        <f ca="1">IF(Amortización[[#This Row],[pago
fecha]]="",0,Importe_del_impuesto_de_propiedad)</f>
        <v>375</v>
      </c>
      <c r="G170" s="18">
        <f ca="1">IF(Amortización[[#This Row],[pago
fecha]]="",0,Amortización[[#This Row],[interés]]+Amortización[[#This Row],[principal]]+Amortización[[#This Row],[impuesto de propiedad]])</f>
        <v>1446.646497430535</v>
      </c>
      <c r="H170" s="18">
        <f ca="1">IF(Amortización[[#This Row],[pago
fecha]]="",0,Amortización[[#This Row],[saldo de 
apertura]]-Amortización[[#This Row],[principal]])</f>
        <v>142182.44038368372</v>
      </c>
      <c r="I170" s="19">
        <f ca="1">IF(Amortización[[#This Row],[saldo de 
cierre]]&gt;0,LastRow-ROW(),0)</f>
        <v>193</v>
      </c>
    </row>
    <row r="171" spans="1:9" ht="15" customHeight="1" x14ac:dyDescent="0.25">
      <c r="A171" s="16">
        <f>ROWS($A$4:A171)</f>
        <v>168</v>
      </c>
      <c r="B171" s="17">
        <f ca="1">IF(ValuesEntered,IF(Amortización[[#This Row],[núm.]]&lt;=Duración_del_préstamo,IF(ROW()-ROW(Amortización[[#Headers],[pago
fecha]])=1,Inicio_del_préstamo,IF(H170&gt;0,EDATE(B170,1),"")),""),"")</f>
        <v>48405</v>
      </c>
      <c r="C171" s="18">
        <f ca="1">IF(ROW()-ROW(Amortización[[#Headers],[saldo de 
apertura]])=1,Importe_del_préstamo,IF(Amortización[[#This Row],[pago
fecha]]="",0,INDEX(Amortización[], ROW()-4,8)))</f>
        <v>142182.44038368372</v>
      </c>
      <c r="D171" s="18">
        <f ca="1">IF(ValuesEntered,IF(ROW()-ROW(Amortización[[#Headers],[interés]])=1,-IPMT(Tasa_de_interés/12,1,Duración_del_préstamo-ROWS($B$4:B171)+1,Amortización[[#This Row],[saldo de 
apertura]]),IFERROR(-IPMT(Tasa_de_interés/12,1,Amortización[[#This Row],[núm.
restante]],C172),0)),0)</f>
        <v>590.42176655246442</v>
      </c>
      <c r="E171" s="18">
        <f ca="1">IFERROR(IF(AND(ValuesEntered,Amortización[[#This Row],[pago
fecha]]&lt;&gt;""),-PPMT(Tasa_de_interés/12,1,Duración_del_préstamo-ROWS($B$4:B171)+1,Amortización[[#This Row],[saldo de 
apertura]]),""),0)</f>
        <v>481.21641109226334</v>
      </c>
      <c r="F171" s="18">
        <f ca="1">IF(Amortización[[#This Row],[pago
fecha]]="",0,Importe_del_impuesto_de_propiedad)</f>
        <v>375</v>
      </c>
      <c r="G171" s="18">
        <f ca="1">IF(Amortización[[#This Row],[pago
fecha]]="",0,Amortización[[#This Row],[interés]]+Amortización[[#This Row],[principal]]+Amortización[[#This Row],[impuesto de propiedad]])</f>
        <v>1446.6381776447279</v>
      </c>
      <c r="H171" s="18">
        <f ca="1">IF(Amortización[[#This Row],[pago
fecha]]="",0,Amortización[[#This Row],[saldo de 
apertura]]-Amortización[[#This Row],[principal]])</f>
        <v>141701.22397259146</v>
      </c>
      <c r="I171" s="19">
        <f ca="1">IF(Amortización[[#This Row],[saldo de 
cierre]]&gt;0,LastRow-ROW(),0)</f>
        <v>192</v>
      </c>
    </row>
    <row r="172" spans="1:9" ht="15" customHeight="1" x14ac:dyDescent="0.25">
      <c r="A172" s="16">
        <f>ROWS($A$4:A172)</f>
        <v>169</v>
      </c>
      <c r="B172" s="17">
        <f ca="1">IF(ValuesEntered,IF(Amortización[[#This Row],[núm.]]&lt;=Duración_del_préstamo,IF(ROW()-ROW(Amortización[[#Headers],[pago
fecha]])=1,Inicio_del_préstamo,IF(H171&gt;0,EDATE(B171,1),"")),""),"")</f>
        <v>48436</v>
      </c>
      <c r="C172" s="18">
        <f ca="1">IF(ROW()-ROW(Amortización[[#Headers],[saldo de 
apertura]])=1,Importe_del_préstamo,IF(Amortización[[#This Row],[pago
fecha]]="",0,INDEX(Amortización[], ROW()-4,8)))</f>
        <v>141701.22397259146</v>
      </c>
      <c r="D172" s="18">
        <f ca="1">IF(ValuesEntered,IF(ROW()-ROW(Amortización[[#Headers],[interés]])=1,-IPMT(Tasa_de_interés/12,1,Duración_del_préstamo-ROWS($B$4:B172)+1,Amortización[[#This Row],[saldo de 
apertura]]),IFERROR(-IPMT(Tasa_de_interés/12,1,Amortización[[#This Row],[núm.
restante]],C173),0)),0)</f>
        <v>588.4083437213319</v>
      </c>
      <c r="E172" s="18">
        <f ca="1">IFERROR(IF(AND(ValuesEntered,Amortización[[#This Row],[pago
fecha]]&lt;&gt;""),-PPMT(Tasa_de_interés/12,1,Duración_del_préstamo-ROWS($B$4:B172)+1,Amortización[[#This Row],[saldo de 
apertura]]),""),0)</f>
        <v>483.22147947181452</v>
      </c>
      <c r="F172" s="18">
        <f ca="1">IF(Amortización[[#This Row],[pago
fecha]]="",0,Importe_del_impuesto_de_propiedad)</f>
        <v>375</v>
      </c>
      <c r="G172" s="18">
        <f ca="1">IF(Amortización[[#This Row],[pago
fecha]]="",0,Amortización[[#This Row],[interés]]+Amortización[[#This Row],[principal]]+Amortización[[#This Row],[impuesto de propiedad]])</f>
        <v>1446.6298231931464</v>
      </c>
      <c r="H172" s="18">
        <f ca="1">IF(Amortización[[#This Row],[pago
fecha]]="",0,Amortización[[#This Row],[saldo de 
apertura]]-Amortización[[#This Row],[principal]])</f>
        <v>141218.00249311965</v>
      </c>
      <c r="I172" s="19">
        <f ca="1">IF(Amortización[[#This Row],[saldo de 
cierre]]&gt;0,LastRow-ROW(),0)</f>
        <v>191</v>
      </c>
    </row>
    <row r="173" spans="1:9" ht="15" customHeight="1" x14ac:dyDescent="0.25">
      <c r="A173" s="16">
        <f>ROWS($A$4:A173)</f>
        <v>170</v>
      </c>
      <c r="B173" s="17">
        <f ca="1">IF(ValuesEntered,IF(Amortización[[#This Row],[núm.]]&lt;=Duración_del_préstamo,IF(ROW()-ROW(Amortización[[#Headers],[pago
fecha]])=1,Inicio_del_préstamo,IF(H172&gt;0,EDATE(B172,1),"")),""),"")</f>
        <v>48467</v>
      </c>
      <c r="C173" s="18">
        <f ca="1">IF(ROW()-ROW(Amortización[[#Headers],[saldo de 
apertura]])=1,Importe_del_préstamo,IF(Amortización[[#This Row],[pago
fecha]]="",0,INDEX(Amortización[], ROW()-4,8)))</f>
        <v>141218.00249311965</v>
      </c>
      <c r="D173" s="18">
        <f ca="1">IF(ValuesEntered,IF(ROW()-ROW(Amortización[[#Headers],[interés]])=1,-IPMT(Tasa_de_interés/12,1,Duración_del_préstamo-ROWS($B$4:B173)+1,Amortización[[#This Row],[saldo de 
apertura]]),IFERROR(-IPMT(Tasa_de_interés/12,1,Amortización[[#This Row],[núm.
restante]],C174),0)),0)</f>
        <v>586.38653162840296</v>
      </c>
      <c r="E173" s="18">
        <f ca="1">IFERROR(IF(AND(ValuesEntered,Amortización[[#This Row],[pago
fecha]]&lt;&gt;""),-PPMT(Tasa_de_interés/12,1,Duración_del_préstamo-ROWS($B$4:B173)+1,Amortización[[#This Row],[saldo de 
apertura]]),""),0)</f>
        <v>485.23490230294715</v>
      </c>
      <c r="F173" s="18">
        <f ca="1">IF(Amortización[[#This Row],[pago
fecha]]="",0,Importe_del_impuesto_de_propiedad)</f>
        <v>375</v>
      </c>
      <c r="G173" s="18">
        <f ca="1">IF(Amortización[[#This Row],[pago
fecha]]="",0,Amortización[[#This Row],[interés]]+Amortización[[#This Row],[principal]]+Amortización[[#This Row],[impuesto de propiedad]])</f>
        <v>1446.6214339313501</v>
      </c>
      <c r="H173" s="18">
        <f ca="1">IF(Amortización[[#This Row],[pago
fecha]]="",0,Amortización[[#This Row],[saldo de 
apertura]]-Amortización[[#This Row],[principal]])</f>
        <v>140732.76759081671</v>
      </c>
      <c r="I173" s="19">
        <f ca="1">IF(Amortización[[#This Row],[saldo de 
cierre]]&gt;0,LastRow-ROW(),0)</f>
        <v>190</v>
      </c>
    </row>
    <row r="174" spans="1:9" ht="15" customHeight="1" x14ac:dyDescent="0.25">
      <c r="A174" s="16">
        <f>ROWS($A$4:A174)</f>
        <v>171</v>
      </c>
      <c r="B174" s="17">
        <f ca="1">IF(ValuesEntered,IF(Amortización[[#This Row],[núm.]]&lt;=Duración_del_préstamo,IF(ROW()-ROW(Amortización[[#Headers],[pago
fecha]])=1,Inicio_del_préstamo,IF(H173&gt;0,EDATE(B173,1),"")),""),"")</f>
        <v>48497</v>
      </c>
      <c r="C174" s="18">
        <f ca="1">IF(ROW()-ROW(Amortización[[#Headers],[saldo de 
apertura]])=1,Importe_del_préstamo,IF(Amortización[[#This Row],[pago
fecha]]="",0,INDEX(Amortización[], ROW()-4,8)))</f>
        <v>140732.76759081671</v>
      </c>
      <c r="D174" s="18">
        <f ca="1">IF(ValuesEntered,IF(ROW()-ROW(Amortización[[#Headers],[interés]])=1,-IPMT(Tasa_de_interés/12,1,Duración_del_préstamo-ROWS($B$4:B174)+1,Amortización[[#This Row],[saldo de 
apertura]]),IFERROR(-IPMT(Tasa_de_interés/12,1,Amortización[[#This Row],[núm.
restante]],C175),0)),0)</f>
        <v>584.35629531842005</v>
      </c>
      <c r="E174" s="18">
        <f ca="1">IFERROR(IF(AND(ValuesEntered,Amortización[[#This Row],[pago
fecha]]&lt;&gt;""),-PPMT(Tasa_de_interés/12,1,Duración_del_préstamo-ROWS($B$4:B174)+1,Amortización[[#This Row],[saldo de 
apertura]]),""),0)</f>
        <v>487.25671439587603</v>
      </c>
      <c r="F174" s="18">
        <f ca="1">IF(Amortización[[#This Row],[pago
fecha]]="",0,Importe_del_impuesto_de_propiedad)</f>
        <v>375</v>
      </c>
      <c r="G174" s="18">
        <f ca="1">IF(Amortización[[#This Row],[pago
fecha]]="",0,Amortización[[#This Row],[interés]]+Amortización[[#This Row],[principal]]+Amortización[[#This Row],[impuesto de propiedad]])</f>
        <v>1446.6130097142961</v>
      </c>
      <c r="H174" s="18">
        <f ca="1">IF(Amortización[[#This Row],[pago
fecha]]="",0,Amortización[[#This Row],[saldo de 
apertura]]-Amortización[[#This Row],[principal]])</f>
        <v>140245.51087642083</v>
      </c>
      <c r="I174" s="19">
        <f ca="1">IF(Amortización[[#This Row],[saldo de 
cierre]]&gt;0,LastRow-ROW(),0)</f>
        <v>189</v>
      </c>
    </row>
    <row r="175" spans="1:9" ht="15" customHeight="1" x14ac:dyDescent="0.25">
      <c r="A175" s="16">
        <f>ROWS($A$4:A175)</f>
        <v>172</v>
      </c>
      <c r="B175" s="17">
        <f ca="1">IF(ValuesEntered,IF(Amortización[[#This Row],[núm.]]&lt;=Duración_del_préstamo,IF(ROW()-ROW(Amortización[[#Headers],[pago
fecha]])=1,Inicio_del_préstamo,IF(H174&gt;0,EDATE(B174,1),"")),""),"")</f>
        <v>48528</v>
      </c>
      <c r="C175" s="18">
        <f ca="1">IF(ROW()-ROW(Amortización[[#Headers],[saldo de 
apertura]])=1,Importe_del_préstamo,IF(Amortización[[#This Row],[pago
fecha]]="",0,INDEX(Amortización[], ROW()-4,8)))</f>
        <v>140245.51087642083</v>
      </c>
      <c r="D175" s="18">
        <f ca="1">IF(ValuesEntered,IF(ROW()-ROW(Amortización[[#Headers],[interés]])=1,-IPMT(Tasa_de_interés/12,1,Duración_del_préstamo-ROWS($B$4:B175)+1,Amortización[[#This Row],[saldo de 
apertura]]),IFERROR(-IPMT(Tasa_de_interés/12,1,Amortización[[#This Row],[núm.
restante]],C176),0)),0)</f>
        <v>582.31759969047903</v>
      </c>
      <c r="E175" s="18">
        <f ca="1">IFERROR(IF(AND(ValuesEntered,Amortización[[#This Row],[pago
fecha]]&lt;&gt;""),-PPMT(Tasa_de_interés/12,1,Duración_del_préstamo-ROWS($B$4:B175)+1,Amortización[[#This Row],[saldo de 
apertura]]),""),0)</f>
        <v>489.28695070585889</v>
      </c>
      <c r="F175" s="18">
        <f ca="1">IF(Amortización[[#This Row],[pago
fecha]]="",0,Importe_del_impuesto_de_propiedad)</f>
        <v>375</v>
      </c>
      <c r="G175" s="18">
        <f ca="1">IF(Amortización[[#This Row],[pago
fecha]]="",0,Amortización[[#This Row],[interés]]+Amortización[[#This Row],[principal]]+Amortización[[#This Row],[impuesto de propiedad]])</f>
        <v>1446.6045503963378</v>
      </c>
      <c r="H175" s="18">
        <f ca="1">IF(Amortización[[#This Row],[pago
fecha]]="",0,Amortización[[#This Row],[saldo de 
apertura]]-Amortización[[#This Row],[principal]])</f>
        <v>139756.22392571496</v>
      </c>
      <c r="I175" s="19">
        <f ca="1">IF(Amortización[[#This Row],[saldo de 
cierre]]&gt;0,LastRow-ROW(),0)</f>
        <v>188</v>
      </c>
    </row>
    <row r="176" spans="1:9" ht="15" customHeight="1" x14ac:dyDescent="0.25">
      <c r="A176" s="16">
        <f>ROWS($A$4:A176)</f>
        <v>173</v>
      </c>
      <c r="B176" s="17">
        <f ca="1">IF(ValuesEntered,IF(Amortización[[#This Row],[núm.]]&lt;=Duración_del_préstamo,IF(ROW()-ROW(Amortización[[#Headers],[pago
fecha]])=1,Inicio_del_préstamo,IF(H175&gt;0,EDATE(B175,1),"")),""),"")</f>
        <v>48558</v>
      </c>
      <c r="C176" s="18">
        <f ca="1">IF(ROW()-ROW(Amortización[[#Headers],[saldo de 
apertura]])=1,Importe_del_préstamo,IF(Amortización[[#This Row],[pago
fecha]]="",0,INDEX(Amortización[], ROW()-4,8)))</f>
        <v>139756.22392571496</v>
      </c>
      <c r="D176" s="18">
        <f ca="1">IF(ValuesEntered,IF(ROW()-ROW(Amortización[[#Headers],[interés]])=1,-IPMT(Tasa_de_interés/12,1,Duración_del_préstamo-ROWS($B$4:B176)+1,Amortización[[#This Row],[saldo de 
apertura]]),IFERROR(-IPMT(Tasa_de_interés/12,1,Amortización[[#This Row],[núm.
restante]],C177),0)),0)</f>
        <v>580.2704094974215</v>
      </c>
      <c r="E176" s="18">
        <f ca="1">IFERROR(IF(AND(ValuesEntered,Amortización[[#This Row],[pago
fecha]]&lt;&gt;""),-PPMT(Tasa_de_interés/12,1,Duración_del_préstamo-ROWS($B$4:B176)+1,Amortización[[#This Row],[saldo de 
apertura]]),""),0)</f>
        <v>491.32564633379985</v>
      </c>
      <c r="F176" s="18">
        <f ca="1">IF(Amortización[[#This Row],[pago
fecha]]="",0,Importe_del_impuesto_de_propiedad)</f>
        <v>375</v>
      </c>
      <c r="G176" s="18">
        <f ca="1">IF(Amortización[[#This Row],[pago
fecha]]="",0,Amortización[[#This Row],[interés]]+Amortización[[#This Row],[principal]]+Amortización[[#This Row],[impuesto de propiedad]])</f>
        <v>1446.5960558312213</v>
      </c>
      <c r="H176" s="18">
        <f ca="1">IF(Amortización[[#This Row],[pago
fecha]]="",0,Amortización[[#This Row],[saldo de 
apertura]]-Amortización[[#This Row],[principal]])</f>
        <v>139264.89827938116</v>
      </c>
      <c r="I176" s="19">
        <f ca="1">IF(Amortización[[#This Row],[saldo de 
cierre]]&gt;0,LastRow-ROW(),0)</f>
        <v>187</v>
      </c>
    </row>
    <row r="177" spans="1:9" ht="15" customHeight="1" x14ac:dyDescent="0.25">
      <c r="A177" s="16">
        <f>ROWS($A$4:A177)</f>
        <v>174</v>
      </c>
      <c r="B177" s="17">
        <f ca="1">IF(ValuesEntered,IF(Amortización[[#This Row],[núm.]]&lt;=Duración_del_préstamo,IF(ROW()-ROW(Amortización[[#Headers],[pago
fecha]])=1,Inicio_del_préstamo,IF(H176&gt;0,EDATE(B176,1),"")),""),"")</f>
        <v>48589</v>
      </c>
      <c r="C177" s="18">
        <f ca="1">IF(ROW()-ROW(Amortización[[#Headers],[saldo de 
apertura]])=1,Importe_del_préstamo,IF(Amortización[[#This Row],[pago
fecha]]="",0,INDEX(Amortización[], ROW()-4,8)))</f>
        <v>139264.89827938116</v>
      </c>
      <c r="D177" s="18">
        <f ca="1">IF(ValuesEntered,IF(ROW()-ROW(Amortización[[#Headers],[interés]])=1,-IPMT(Tasa_de_interés/12,1,Duración_del_préstamo-ROWS($B$4:B177)+1,Amortización[[#This Row],[saldo de 
apertura]]),IFERROR(-IPMT(Tasa_de_interés/12,1,Amortización[[#This Row],[núm.
restante]],C178),0)),0)</f>
        <v>578.21468934522625</v>
      </c>
      <c r="E177" s="18">
        <f ca="1">IFERROR(IF(AND(ValuesEntered,Amortización[[#This Row],[pago
fecha]]&lt;&gt;""),-PPMT(Tasa_de_interés/12,1,Duración_del_préstamo-ROWS($B$4:B177)+1,Amortización[[#This Row],[saldo de 
apertura]]),""),0)</f>
        <v>493.37283652685738</v>
      </c>
      <c r="F177" s="18">
        <f ca="1">IF(Amortización[[#This Row],[pago
fecha]]="",0,Importe_del_impuesto_de_propiedad)</f>
        <v>375</v>
      </c>
      <c r="G177" s="18">
        <f ca="1">IF(Amortización[[#This Row],[pago
fecha]]="",0,Amortización[[#This Row],[interés]]+Amortización[[#This Row],[principal]]+Amortización[[#This Row],[impuesto de propiedad]])</f>
        <v>1446.5875258720837</v>
      </c>
      <c r="H177" s="18">
        <f ca="1">IF(Amortización[[#This Row],[pago
fecha]]="",0,Amortización[[#This Row],[saldo de 
apertura]]-Amortización[[#This Row],[principal]])</f>
        <v>138771.5254428543</v>
      </c>
      <c r="I177" s="19">
        <f ca="1">IF(Amortización[[#This Row],[saldo de 
cierre]]&gt;0,LastRow-ROW(),0)</f>
        <v>186</v>
      </c>
    </row>
    <row r="178" spans="1:9" ht="15" customHeight="1" x14ac:dyDescent="0.25">
      <c r="A178" s="16">
        <f>ROWS($A$4:A178)</f>
        <v>175</v>
      </c>
      <c r="B178" s="17">
        <f ca="1">IF(ValuesEntered,IF(Amortización[[#This Row],[núm.]]&lt;=Duración_del_préstamo,IF(ROW()-ROW(Amortización[[#Headers],[pago
fecha]])=1,Inicio_del_préstamo,IF(H177&gt;0,EDATE(B177,1),"")),""),"")</f>
        <v>48620</v>
      </c>
      <c r="C178" s="18">
        <f ca="1">IF(ROW()-ROW(Amortización[[#Headers],[saldo de 
apertura]])=1,Importe_del_préstamo,IF(Amortización[[#This Row],[pago
fecha]]="",0,INDEX(Amortización[], ROW()-4,8)))</f>
        <v>138771.5254428543</v>
      </c>
      <c r="D178" s="18">
        <f ca="1">IF(ValuesEntered,IF(ROW()-ROW(Amortización[[#Headers],[interés]])=1,-IPMT(Tasa_de_interés/12,1,Duración_del_préstamo-ROWS($B$4:B178)+1,Amortización[[#This Row],[saldo de 
apertura]]),IFERROR(-IPMT(Tasa_de_interés/12,1,Amortización[[#This Row],[núm.
restante]],C179),0)),0)</f>
        <v>576.15040369239682</v>
      </c>
      <c r="E178" s="18">
        <f ca="1">IFERROR(IF(AND(ValuesEntered,Amortización[[#This Row],[pago
fecha]]&lt;&gt;""),-PPMT(Tasa_de_interés/12,1,Duración_del_préstamo-ROWS($B$4:B178)+1,Amortización[[#This Row],[saldo de 
apertura]]),""),0)</f>
        <v>495.42855667905263</v>
      </c>
      <c r="F178" s="18">
        <f ca="1">IF(Amortización[[#This Row],[pago
fecha]]="",0,Importe_del_impuesto_de_propiedad)</f>
        <v>375</v>
      </c>
      <c r="G178" s="18">
        <f ca="1">IF(Amortización[[#This Row],[pago
fecha]]="",0,Amortización[[#This Row],[interés]]+Amortización[[#This Row],[principal]]+Amortización[[#This Row],[impuesto de propiedad]])</f>
        <v>1446.5789603714495</v>
      </c>
      <c r="H178" s="18">
        <f ca="1">IF(Amortización[[#This Row],[pago
fecha]]="",0,Amortización[[#This Row],[saldo de 
apertura]]-Amortización[[#This Row],[principal]])</f>
        <v>138276.09688617525</v>
      </c>
      <c r="I178" s="19">
        <f ca="1">IF(Amortización[[#This Row],[saldo de 
cierre]]&gt;0,LastRow-ROW(),0)</f>
        <v>185</v>
      </c>
    </row>
    <row r="179" spans="1:9" ht="15" customHeight="1" x14ac:dyDescent="0.25">
      <c r="A179" s="16">
        <f>ROWS($A$4:A179)</f>
        <v>176</v>
      </c>
      <c r="B179" s="17">
        <f ca="1">IF(ValuesEntered,IF(Amortización[[#This Row],[núm.]]&lt;=Duración_del_préstamo,IF(ROW()-ROW(Amortización[[#Headers],[pago
fecha]])=1,Inicio_del_préstamo,IF(H178&gt;0,EDATE(B178,1),"")),""),"")</f>
        <v>48648</v>
      </c>
      <c r="C179" s="18">
        <f ca="1">IF(ROW()-ROW(Amortización[[#Headers],[saldo de 
apertura]])=1,Importe_del_préstamo,IF(Amortización[[#This Row],[pago
fecha]]="",0,INDEX(Amortización[], ROW()-4,8)))</f>
        <v>138276.09688617525</v>
      </c>
      <c r="D179" s="18">
        <f ca="1">IF(ValuesEntered,IF(ROW()-ROW(Amortización[[#Headers],[interés]])=1,-IPMT(Tasa_de_interés/12,1,Duración_del_préstamo-ROWS($B$4:B179)+1,Amortización[[#This Row],[saldo de 
apertura]]),IFERROR(-IPMT(Tasa_de_interés/12,1,Amortización[[#This Row],[núm.
restante]],C180),0)),0)</f>
        <v>574.07751684934738</v>
      </c>
      <c r="E179" s="18">
        <f ca="1">IFERROR(IF(AND(ValuesEntered,Amortización[[#This Row],[pago
fecha]]&lt;&gt;""),-PPMT(Tasa_de_interés/12,1,Duración_del_préstamo-ROWS($B$4:B179)+1,Amortización[[#This Row],[saldo de 
apertura]]),""),0)</f>
        <v>497.492842331882</v>
      </c>
      <c r="F179" s="18">
        <f ca="1">IF(Amortización[[#This Row],[pago
fecha]]="",0,Importe_del_impuesto_de_propiedad)</f>
        <v>375</v>
      </c>
      <c r="G179" s="18">
        <f ca="1">IF(Amortización[[#This Row],[pago
fecha]]="",0,Amortización[[#This Row],[interés]]+Amortización[[#This Row],[principal]]+Amortización[[#This Row],[impuesto de propiedad]])</f>
        <v>1446.5703591812294</v>
      </c>
      <c r="H179" s="18">
        <f ca="1">IF(Amortización[[#This Row],[pago
fecha]]="",0,Amortización[[#This Row],[saldo de 
apertura]]-Amortización[[#This Row],[principal]])</f>
        <v>137778.60404384337</v>
      </c>
      <c r="I179" s="19">
        <f ca="1">IF(Amortización[[#This Row],[saldo de 
cierre]]&gt;0,LastRow-ROW(),0)</f>
        <v>184</v>
      </c>
    </row>
    <row r="180" spans="1:9" ht="15" customHeight="1" x14ac:dyDescent="0.25">
      <c r="A180" s="16">
        <f>ROWS($A$4:A180)</f>
        <v>177</v>
      </c>
      <c r="B180" s="17">
        <f ca="1">IF(ValuesEntered,IF(Amortización[[#This Row],[núm.]]&lt;=Duración_del_préstamo,IF(ROW()-ROW(Amortización[[#Headers],[pago
fecha]])=1,Inicio_del_préstamo,IF(H179&gt;0,EDATE(B179,1),"")),""),"")</f>
        <v>48679</v>
      </c>
      <c r="C180" s="18">
        <f ca="1">IF(ROW()-ROW(Amortización[[#Headers],[saldo de 
apertura]])=1,Importe_del_préstamo,IF(Amortización[[#This Row],[pago
fecha]]="",0,INDEX(Amortización[], ROW()-4,8)))</f>
        <v>137778.60404384337</v>
      </c>
      <c r="D180" s="18">
        <f ca="1">IF(ValuesEntered,IF(ROW()-ROW(Amortización[[#Headers],[interés]])=1,-IPMT(Tasa_de_interés/12,1,Duración_del_préstamo-ROWS($B$4:B180)+1,Amortización[[#This Row],[saldo de 
apertura]]),IFERROR(-IPMT(Tasa_de_interés/12,1,Amortización[[#This Row],[núm.
restante]],C181),0)),0)</f>
        <v>571.99599297778514</v>
      </c>
      <c r="E180" s="18">
        <f ca="1">IFERROR(IF(AND(ValuesEntered,Amortización[[#This Row],[pago
fecha]]&lt;&gt;""),-PPMT(Tasa_de_interés/12,1,Duración_del_préstamo-ROWS($B$4:B180)+1,Amortización[[#This Row],[saldo de 
apertura]]),""),0)</f>
        <v>499.56572917493156</v>
      </c>
      <c r="F180" s="18">
        <f ca="1">IF(Amortización[[#This Row],[pago
fecha]]="",0,Importe_del_impuesto_de_propiedad)</f>
        <v>375</v>
      </c>
      <c r="G180" s="18">
        <f ca="1">IF(Amortización[[#This Row],[pago
fecha]]="",0,Amortización[[#This Row],[interés]]+Amortización[[#This Row],[principal]]+Amortización[[#This Row],[impuesto de propiedad]])</f>
        <v>1446.5617221527168</v>
      </c>
      <c r="H180" s="18">
        <f ca="1">IF(Amortización[[#This Row],[pago
fecha]]="",0,Amortización[[#This Row],[saldo de 
apertura]]-Amortización[[#This Row],[principal]])</f>
        <v>137279.03831466843</v>
      </c>
      <c r="I180" s="19">
        <f ca="1">IF(Amortización[[#This Row],[saldo de 
cierre]]&gt;0,LastRow-ROW(),0)</f>
        <v>183</v>
      </c>
    </row>
    <row r="181" spans="1:9" ht="15" customHeight="1" x14ac:dyDescent="0.25">
      <c r="A181" s="16">
        <f>ROWS($A$4:A181)</f>
        <v>178</v>
      </c>
      <c r="B181" s="17">
        <f ca="1">IF(ValuesEntered,IF(Amortización[[#This Row],[núm.]]&lt;=Duración_del_préstamo,IF(ROW()-ROW(Amortización[[#Headers],[pago
fecha]])=1,Inicio_del_préstamo,IF(H180&gt;0,EDATE(B180,1),"")),""),"")</f>
        <v>48709</v>
      </c>
      <c r="C181" s="18">
        <f ca="1">IF(ROW()-ROW(Amortización[[#Headers],[saldo de 
apertura]])=1,Importe_del_préstamo,IF(Amortización[[#This Row],[pago
fecha]]="",0,INDEX(Amortización[], ROW()-4,8)))</f>
        <v>137279.03831466843</v>
      </c>
      <c r="D181" s="18">
        <f ca="1">IF(ValuesEntered,IF(ROW()-ROW(Amortización[[#Headers],[interés]])=1,-IPMT(Tasa_de_interés/12,1,Duración_del_préstamo-ROWS($B$4:B181)+1,Amortización[[#This Row],[saldo de 
apertura]]),IFERROR(-IPMT(Tasa_de_interés/12,1,Amortización[[#This Row],[núm.
restante]],C182),0)),0)</f>
        <v>569.90579609009148</v>
      </c>
      <c r="E181" s="18">
        <f ca="1">IFERROR(IF(AND(ValuesEntered,Amortización[[#This Row],[pago
fecha]]&lt;&gt;""),-PPMT(Tasa_de_interés/12,1,Duración_del_préstamo-ROWS($B$4:B181)+1,Amortización[[#This Row],[saldo de 
apertura]]),""),0)</f>
        <v>501.6472530464938</v>
      </c>
      <c r="F181" s="18">
        <f ca="1">IF(Amortización[[#This Row],[pago
fecha]]="",0,Importe_del_impuesto_de_propiedad)</f>
        <v>375</v>
      </c>
      <c r="G181" s="18">
        <f ca="1">IF(Amortización[[#This Row],[pago
fecha]]="",0,Amortización[[#This Row],[interés]]+Amortización[[#This Row],[principal]]+Amortización[[#This Row],[impuesto de propiedad]])</f>
        <v>1446.5530491365853</v>
      </c>
      <c r="H181" s="18">
        <f ca="1">IF(Amortización[[#This Row],[pago
fecha]]="",0,Amortización[[#This Row],[saldo de 
apertura]]-Amortización[[#This Row],[principal]])</f>
        <v>136777.39106162195</v>
      </c>
      <c r="I181" s="19">
        <f ca="1">IF(Amortización[[#This Row],[saldo de 
cierre]]&gt;0,LastRow-ROW(),0)</f>
        <v>182</v>
      </c>
    </row>
    <row r="182" spans="1:9" ht="15" customHeight="1" x14ac:dyDescent="0.25">
      <c r="A182" s="16">
        <f>ROWS($A$4:A182)</f>
        <v>179</v>
      </c>
      <c r="B182" s="17">
        <f ca="1">IF(ValuesEntered,IF(Amortización[[#This Row],[núm.]]&lt;=Duración_del_préstamo,IF(ROW()-ROW(Amortización[[#Headers],[pago
fecha]])=1,Inicio_del_préstamo,IF(H181&gt;0,EDATE(B181,1),"")),""),"")</f>
        <v>48740</v>
      </c>
      <c r="C182" s="18">
        <f ca="1">IF(ROW()-ROW(Amortización[[#Headers],[saldo de 
apertura]])=1,Importe_del_préstamo,IF(Amortización[[#This Row],[pago
fecha]]="",0,INDEX(Amortización[], ROW()-4,8)))</f>
        <v>136777.39106162195</v>
      </c>
      <c r="D182" s="18">
        <f ca="1">IF(ValuesEntered,IF(ROW()-ROW(Amortización[[#Headers],[interés]])=1,-IPMT(Tasa_de_interés/12,1,Duración_del_préstamo-ROWS($B$4:B182)+1,Amortización[[#This Row],[saldo de 
apertura]]),IFERROR(-IPMT(Tasa_de_interés/12,1,Amortización[[#This Row],[núm.
restante]],C183),0)),0)</f>
        <v>567.80689004869907</v>
      </c>
      <c r="E182" s="18">
        <f ca="1">IFERROR(IF(AND(ValuesEntered,Amortización[[#This Row],[pago
fecha]]&lt;&gt;""),-PPMT(Tasa_de_interés/12,1,Duración_del_préstamo-ROWS($B$4:B182)+1,Amortización[[#This Row],[saldo de 
apertura]]),""),0)</f>
        <v>503.73744993418757</v>
      </c>
      <c r="F182" s="18">
        <f ca="1">IF(Amortización[[#This Row],[pago
fecha]]="",0,Importe_del_impuesto_de_propiedad)</f>
        <v>375</v>
      </c>
      <c r="G182" s="18">
        <f ca="1">IF(Amortización[[#This Row],[pago
fecha]]="",0,Amortización[[#This Row],[interés]]+Amortización[[#This Row],[principal]]+Amortización[[#This Row],[impuesto de propiedad]])</f>
        <v>1446.5443399828866</v>
      </c>
      <c r="H182" s="18">
        <f ca="1">IF(Amortización[[#This Row],[pago
fecha]]="",0,Amortización[[#This Row],[saldo de 
apertura]]-Amortización[[#This Row],[principal]])</f>
        <v>136273.65361168777</v>
      </c>
      <c r="I182" s="19">
        <f ca="1">IF(Amortización[[#This Row],[saldo de 
cierre]]&gt;0,LastRow-ROW(),0)</f>
        <v>181</v>
      </c>
    </row>
    <row r="183" spans="1:9" ht="15" customHeight="1" x14ac:dyDescent="0.25">
      <c r="A183" s="16">
        <f>ROWS($A$4:A183)</f>
        <v>180</v>
      </c>
      <c r="B183" s="17">
        <f ca="1">IF(ValuesEntered,IF(Amortización[[#This Row],[núm.]]&lt;=Duración_del_préstamo,IF(ROW()-ROW(Amortización[[#Headers],[pago
fecha]])=1,Inicio_del_préstamo,IF(H182&gt;0,EDATE(B182,1),"")),""),"")</f>
        <v>48770</v>
      </c>
      <c r="C183" s="18">
        <f ca="1">IF(ROW()-ROW(Amortización[[#Headers],[saldo de 
apertura]])=1,Importe_del_préstamo,IF(Amortización[[#This Row],[pago
fecha]]="",0,INDEX(Amortización[], ROW()-4,8)))</f>
        <v>136273.65361168777</v>
      </c>
      <c r="D183" s="18">
        <f ca="1">IF(ValuesEntered,IF(ROW()-ROW(Amortización[[#Headers],[interés]])=1,-IPMT(Tasa_de_interés/12,1,Duración_del_préstamo-ROWS($B$4:B183)+1,Amortización[[#This Row],[saldo de 
apertura]]),IFERROR(-IPMT(Tasa_de_interés/12,1,Amortización[[#This Row],[núm.
restante]],C184),0)),0)</f>
        <v>565.69923856546745</v>
      </c>
      <c r="E183" s="18">
        <f ca="1">IFERROR(IF(AND(ValuesEntered,Amortización[[#This Row],[pago
fecha]]&lt;&gt;""),-PPMT(Tasa_de_interés/12,1,Duración_del_préstamo-ROWS($B$4:B183)+1,Amortización[[#This Row],[saldo de 
apertura]]),""),0)</f>
        <v>505.83635597557998</v>
      </c>
      <c r="F183" s="18">
        <f ca="1">IF(Amortización[[#This Row],[pago
fecha]]="",0,Importe_del_impuesto_de_propiedad)</f>
        <v>375</v>
      </c>
      <c r="G183" s="18">
        <f ca="1">IF(Amortización[[#This Row],[pago
fecha]]="",0,Amortización[[#This Row],[interés]]+Amortización[[#This Row],[principal]]+Amortización[[#This Row],[impuesto de propiedad]])</f>
        <v>1446.5355945410474</v>
      </c>
      <c r="H183" s="18">
        <f ca="1">IF(Amortización[[#This Row],[pago
fecha]]="",0,Amortización[[#This Row],[saldo de 
apertura]]-Amortización[[#This Row],[principal]])</f>
        <v>135767.8172557122</v>
      </c>
      <c r="I183" s="19">
        <f ca="1">IF(Amortización[[#This Row],[saldo de 
cierre]]&gt;0,LastRow-ROW(),0)</f>
        <v>180</v>
      </c>
    </row>
    <row r="184" spans="1:9" ht="15" customHeight="1" x14ac:dyDescent="0.25">
      <c r="A184" s="16">
        <f>ROWS($A$4:A184)</f>
        <v>181</v>
      </c>
      <c r="B184" s="17">
        <f ca="1">IF(ValuesEntered,IF(Amortización[[#This Row],[núm.]]&lt;=Duración_del_préstamo,IF(ROW()-ROW(Amortización[[#Headers],[pago
fecha]])=1,Inicio_del_préstamo,IF(H183&gt;0,EDATE(B183,1),"")),""),"")</f>
        <v>48801</v>
      </c>
      <c r="C184" s="18">
        <f ca="1">IF(ROW()-ROW(Amortización[[#Headers],[saldo de 
apertura]])=1,Importe_del_préstamo,IF(Amortización[[#This Row],[pago
fecha]]="",0,INDEX(Amortización[], ROW()-4,8)))</f>
        <v>135767.8172557122</v>
      </c>
      <c r="D184" s="18">
        <f ca="1">IF(ValuesEntered,IF(ROW()-ROW(Amortización[[#Headers],[interés]])=1,-IPMT(Tasa_de_interés/12,1,Duración_del_préstamo-ROWS($B$4:B184)+1,Amortización[[#This Row],[saldo de 
apertura]]),IFERROR(-IPMT(Tasa_de_interés/12,1,Amortización[[#This Row],[núm.
restante]],C185),0)),0)</f>
        <v>563.58280520105586</v>
      </c>
      <c r="E184" s="18">
        <f ca="1">IFERROR(IF(AND(ValuesEntered,Amortización[[#This Row],[pago
fecha]]&lt;&gt;""),-PPMT(Tasa_de_interés/12,1,Duración_del_préstamo-ROWS($B$4:B184)+1,Amortización[[#This Row],[saldo de 
apertura]]),""),0)</f>
        <v>507.94400745881165</v>
      </c>
      <c r="F184" s="18">
        <f ca="1">IF(Amortización[[#This Row],[pago
fecha]]="",0,Importe_del_impuesto_de_propiedad)</f>
        <v>375</v>
      </c>
      <c r="G184" s="18">
        <f ca="1">IF(Amortización[[#This Row],[pago
fecha]]="",0,Amortización[[#This Row],[interés]]+Amortización[[#This Row],[principal]]+Amortización[[#This Row],[impuesto de propiedad]])</f>
        <v>1446.5268126598676</v>
      </c>
      <c r="H184" s="18">
        <f ca="1">IF(Amortización[[#This Row],[pago
fecha]]="",0,Amortización[[#This Row],[saldo de 
apertura]]-Amortización[[#This Row],[principal]])</f>
        <v>135259.8732482534</v>
      </c>
      <c r="I184" s="19">
        <f ca="1">IF(Amortización[[#This Row],[saldo de 
cierre]]&gt;0,LastRow-ROW(),0)</f>
        <v>179</v>
      </c>
    </row>
    <row r="185" spans="1:9" ht="15" customHeight="1" x14ac:dyDescent="0.25">
      <c r="A185" s="16">
        <f>ROWS($A$4:A185)</f>
        <v>182</v>
      </c>
      <c r="B185" s="17">
        <f ca="1">IF(ValuesEntered,IF(Amortización[[#This Row],[núm.]]&lt;=Duración_del_préstamo,IF(ROW()-ROW(Amortización[[#Headers],[pago
fecha]])=1,Inicio_del_préstamo,IF(H184&gt;0,EDATE(B184,1),"")),""),"")</f>
        <v>48832</v>
      </c>
      <c r="C185" s="18">
        <f ca="1">IF(ROW()-ROW(Amortización[[#Headers],[saldo de 
apertura]])=1,Importe_del_préstamo,IF(Amortización[[#This Row],[pago
fecha]]="",0,INDEX(Amortización[], ROW()-4,8)))</f>
        <v>135259.8732482534</v>
      </c>
      <c r="D185" s="18">
        <f ca="1">IF(ValuesEntered,IF(ROW()-ROW(Amortización[[#Headers],[interés]])=1,-IPMT(Tasa_de_interés/12,1,Duración_del_préstamo-ROWS($B$4:B185)+1,Amortización[[#This Row],[saldo de 
apertura]]),IFERROR(-IPMT(Tasa_de_interés/12,1,Amortización[[#This Row],[núm.
restante]],C186),0)),0)</f>
        <v>561.45755336429238</v>
      </c>
      <c r="E185" s="18">
        <f ca="1">IFERROR(IF(AND(ValuesEntered,Amortización[[#This Row],[pago
fecha]]&lt;&gt;""),-PPMT(Tasa_de_interés/12,1,Duración_del_préstamo-ROWS($B$4:B185)+1,Amortización[[#This Row],[saldo de 
apertura]]),""),0)</f>
        <v>510.06044082322342</v>
      </c>
      <c r="F185" s="18">
        <f ca="1">IF(Amortización[[#This Row],[pago
fecha]]="",0,Importe_del_impuesto_de_propiedad)</f>
        <v>375</v>
      </c>
      <c r="G185" s="18">
        <f ca="1">IF(Amortización[[#This Row],[pago
fecha]]="",0,Amortización[[#This Row],[interés]]+Amortización[[#This Row],[principal]]+Amortización[[#This Row],[impuesto de propiedad]])</f>
        <v>1446.5179941875158</v>
      </c>
      <c r="H185" s="18">
        <f ca="1">IF(Amortización[[#This Row],[pago
fecha]]="",0,Amortización[[#This Row],[saldo de 
apertura]]-Amortización[[#This Row],[principal]])</f>
        <v>134749.81280743016</v>
      </c>
      <c r="I185" s="19">
        <f ca="1">IF(Amortización[[#This Row],[saldo de 
cierre]]&gt;0,LastRow-ROW(),0)</f>
        <v>178</v>
      </c>
    </row>
    <row r="186" spans="1:9" ht="15" customHeight="1" x14ac:dyDescent="0.25">
      <c r="A186" s="16">
        <f>ROWS($A$4:A186)</f>
        <v>183</v>
      </c>
      <c r="B186" s="17">
        <f ca="1">IF(ValuesEntered,IF(Amortización[[#This Row],[núm.]]&lt;=Duración_del_préstamo,IF(ROW()-ROW(Amortización[[#Headers],[pago
fecha]])=1,Inicio_del_préstamo,IF(H185&gt;0,EDATE(B185,1),"")),""),"")</f>
        <v>48862</v>
      </c>
      <c r="C186" s="18">
        <f ca="1">IF(ROW()-ROW(Amortización[[#Headers],[saldo de 
apertura]])=1,Importe_del_préstamo,IF(Amortización[[#This Row],[pago
fecha]]="",0,INDEX(Amortización[], ROW()-4,8)))</f>
        <v>134749.81280743016</v>
      </c>
      <c r="D186" s="18">
        <f ca="1">IF(ValuesEntered,IF(ROW()-ROW(Amortización[[#Headers],[interés]])=1,-IPMT(Tasa_de_interés/12,1,Duración_del_préstamo-ROWS($B$4:B186)+1,Amortización[[#This Row],[saldo de 
apertura]]),IFERROR(-IPMT(Tasa_de_interés/12,1,Amortización[[#This Row],[núm.
restante]],C187),0)),0)</f>
        <v>559.3234463115424</v>
      </c>
      <c r="E186" s="18">
        <f ca="1">IFERROR(IF(AND(ValuesEntered,Amortización[[#This Row],[pago
fecha]]&lt;&gt;""),-PPMT(Tasa_de_interés/12,1,Duración_del_préstamo-ROWS($B$4:B186)+1,Amortización[[#This Row],[saldo de 
apertura]]),""),0)</f>
        <v>512.18569265998667</v>
      </c>
      <c r="F186" s="18">
        <f ca="1">IF(Amortización[[#This Row],[pago
fecha]]="",0,Importe_del_impuesto_de_propiedad)</f>
        <v>375</v>
      </c>
      <c r="G186" s="18">
        <f ca="1">IF(Amortización[[#This Row],[pago
fecha]]="",0,Amortización[[#This Row],[interés]]+Amortización[[#This Row],[principal]]+Amortización[[#This Row],[impuesto de propiedad]])</f>
        <v>1446.509138971529</v>
      </c>
      <c r="H186" s="18">
        <f ca="1">IF(Amortización[[#This Row],[pago
fecha]]="",0,Amortización[[#This Row],[saldo de 
apertura]]-Amortización[[#This Row],[principal]])</f>
        <v>134237.62711477018</v>
      </c>
      <c r="I186" s="19">
        <f ca="1">IF(Amortización[[#This Row],[saldo de 
cierre]]&gt;0,LastRow-ROW(),0)</f>
        <v>177</v>
      </c>
    </row>
    <row r="187" spans="1:9" ht="15" customHeight="1" x14ac:dyDescent="0.25">
      <c r="A187" s="16">
        <f>ROWS($A$4:A187)</f>
        <v>184</v>
      </c>
      <c r="B187" s="17">
        <f ca="1">IF(ValuesEntered,IF(Amortización[[#This Row],[núm.]]&lt;=Duración_del_préstamo,IF(ROW()-ROW(Amortización[[#Headers],[pago
fecha]])=1,Inicio_del_préstamo,IF(H186&gt;0,EDATE(B186,1),"")),""),"")</f>
        <v>48893</v>
      </c>
      <c r="C187" s="18">
        <f ca="1">IF(ROW()-ROW(Amortización[[#Headers],[saldo de 
apertura]])=1,Importe_del_préstamo,IF(Amortización[[#This Row],[pago
fecha]]="",0,INDEX(Amortización[], ROW()-4,8)))</f>
        <v>134237.62711477018</v>
      </c>
      <c r="D187" s="18">
        <f ca="1">IF(ValuesEntered,IF(ROW()-ROW(Amortización[[#Headers],[interés]])=1,-IPMT(Tasa_de_interés/12,1,Duración_del_préstamo-ROWS($B$4:B187)+1,Amortización[[#This Row],[saldo de 
apertura]]),IFERROR(-IPMT(Tasa_de_interés/12,1,Amortización[[#This Row],[núm.
restante]],C188),0)),0)</f>
        <v>557.18044714607265</v>
      </c>
      <c r="E187" s="18">
        <f ca="1">IFERROR(IF(AND(ValuesEntered,Amortización[[#This Row],[pago
fecha]]&lt;&gt;""),-PPMT(Tasa_de_interés/12,1,Duración_del_préstamo-ROWS($B$4:B187)+1,Amortización[[#This Row],[saldo de 
apertura]]),""),0)</f>
        <v>514.31979971273654</v>
      </c>
      <c r="F187" s="18">
        <f ca="1">IF(Amortización[[#This Row],[pago
fecha]]="",0,Importe_del_impuesto_de_propiedad)</f>
        <v>375</v>
      </c>
      <c r="G187" s="18">
        <f ca="1">IF(Amortización[[#This Row],[pago
fecha]]="",0,Amortización[[#This Row],[interés]]+Amortización[[#This Row],[principal]]+Amortización[[#This Row],[impuesto de propiedad]])</f>
        <v>1446.5002468588091</v>
      </c>
      <c r="H187" s="18">
        <f ca="1">IF(Amortización[[#This Row],[pago
fecha]]="",0,Amortización[[#This Row],[saldo de 
apertura]]-Amortización[[#This Row],[principal]])</f>
        <v>133723.30731505743</v>
      </c>
      <c r="I187" s="19">
        <f ca="1">IF(Amortización[[#This Row],[saldo de 
cierre]]&gt;0,LastRow-ROW(),0)</f>
        <v>176</v>
      </c>
    </row>
    <row r="188" spans="1:9" ht="15" customHeight="1" x14ac:dyDescent="0.25">
      <c r="A188" s="16">
        <f>ROWS($A$4:A188)</f>
        <v>185</v>
      </c>
      <c r="B188" s="17">
        <f ca="1">IF(ValuesEntered,IF(Amortización[[#This Row],[núm.]]&lt;=Duración_del_préstamo,IF(ROW()-ROW(Amortización[[#Headers],[pago
fecha]])=1,Inicio_del_préstamo,IF(H187&gt;0,EDATE(B187,1),"")),""),"")</f>
        <v>48923</v>
      </c>
      <c r="C188" s="18">
        <f ca="1">IF(ROW()-ROW(Amortización[[#Headers],[saldo de 
apertura]])=1,Importe_del_préstamo,IF(Amortización[[#This Row],[pago
fecha]]="",0,INDEX(Amortización[], ROW()-4,8)))</f>
        <v>133723.30731505743</v>
      </c>
      <c r="D188" s="18">
        <f ca="1">IF(ValuesEntered,IF(ROW()-ROW(Amortización[[#Headers],[interés]])=1,-IPMT(Tasa_de_interés/12,1,Duración_del_préstamo-ROWS($B$4:B188)+1,Amortización[[#This Row],[saldo de 
apertura]]),IFERROR(-IPMT(Tasa_de_interés/12,1,Amortización[[#This Row],[núm.
restante]],C189),0)),0)</f>
        <v>555.02851881741344</v>
      </c>
      <c r="E188" s="18">
        <f ca="1">IFERROR(IF(AND(ValuesEntered,Amortización[[#This Row],[pago
fecha]]&lt;&gt;""),-PPMT(Tasa_de_interés/12,1,Duración_del_préstamo-ROWS($B$4:B188)+1,Amortización[[#This Row],[saldo de 
apertura]]),""),0)</f>
        <v>516.4627988782064</v>
      </c>
      <c r="F188" s="18">
        <f ca="1">IF(Amortización[[#This Row],[pago
fecha]]="",0,Importe_del_impuesto_de_propiedad)</f>
        <v>375</v>
      </c>
      <c r="G188" s="18">
        <f ca="1">IF(Amortización[[#This Row],[pago
fecha]]="",0,Amortización[[#This Row],[interés]]+Amortización[[#This Row],[principal]]+Amortización[[#This Row],[impuesto de propiedad]])</f>
        <v>1446.4913176956197</v>
      </c>
      <c r="H188" s="18">
        <f ca="1">IF(Amortización[[#This Row],[pago
fecha]]="",0,Amortización[[#This Row],[saldo de 
apertura]]-Amortización[[#This Row],[principal]])</f>
        <v>133206.84451617923</v>
      </c>
      <c r="I188" s="19">
        <f ca="1">IF(Amortización[[#This Row],[saldo de 
cierre]]&gt;0,LastRow-ROW(),0)</f>
        <v>175</v>
      </c>
    </row>
    <row r="189" spans="1:9" ht="15" customHeight="1" x14ac:dyDescent="0.25">
      <c r="A189" s="16">
        <f>ROWS($A$4:A189)</f>
        <v>186</v>
      </c>
      <c r="B189" s="17">
        <f ca="1">IF(ValuesEntered,IF(Amortización[[#This Row],[núm.]]&lt;=Duración_del_préstamo,IF(ROW()-ROW(Amortización[[#Headers],[pago
fecha]])=1,Inicio_del_préstamo,IF(H188&gt;0,EDATE(B188,1),"")),""),"")</f>
        <v>48954</v>
      </c>
      <c r="C189" s="18">
        <f ca="1">IF(ROW()-ROW(Amortización[[#Headers],[saldo de 
apertura]])=1,Importe_del_préstamo,IF(Amortización[[#This Row],[pago
fecha]]="",0,INDEX(Amortización[], ROW()-4,8)))</f>
        <v>133206.84451617923</v>
      </c>
      <c r="D189" s="18">
        <f ca="1">IF(ValuesEntered,IF(ROW()-ROW(Amortización[[#Headers],[interés]])=1,-IPMT(Tasa_de_interés/12,1,Duración_del_préstamo-ROWS($B$4:B189)+1,Amortización[[#This Row],[saldo de 
apertura]]),IFERROR(-IPMT(Tasa_de_interés/12,1,Amortización[[#This Row],[núm.
restante]],C190),0)),0)</f>
        <v>552.86762412071812</v>
      </c>
      <c r="E189" s="18">
        <f ca="1">IFERROR(IF(AND(ValuesEntered,Amortización[[#This Row],[pago
fecha]]&lt;&gt;""),-PPMT(Tasa_de_interés/12,1,Duración_del_préstamo-ROWS($B$4:B189)+1,Amortización[[#This Row],[saldo de 
apertura]]),""),0)</f>
        <v>518.6147272068655</v>
      </c>
      <c r="F189" s="18">
        <f ca="1">IF(Amortización[[#This Row],[pago
fecha]]="",0,Importe_del_impuesto_de_propiedad)</f>
        <v>375</v>
      </c>
      <c r="G189" s="18">
        <f ca="1">IF(Amortización[[#This Row],[pago
fecha]]="",0,Amortización[[#This Row],[interés]]+Amortización[[#This Row],[principal]]+Amortización[[#This Row],[impuesto de propiedad]])</f>
        <v>1446.4823513275837</v>
      </c>
      <c r="H189" s="18">
        <f ca="1">IF(Amortización[[#This Row],[pago
fecha]]="",0,Amortización[[#This Row],[saldo de 
apertura]]-Amortización[[#This Row],[principal]])</f>
        <v>132688.22978897236</v>
      </c>
      <c r="I189" s="19">
        <f ca="1">IF(Amortización[[#This Row],[saldo de 
cierre]]&gt;0,LastRow-ROW(),0)</f>
        <v>174</v>
      </c>
    </row>
    <row r="190" spans="1:9" ht="15" customHeight="1" x14ac:dyDescent="0.25">
      <c r="A190" s="16">
        <f>ROWS($A$4:A190)</f>
        <v>187</v>
      </c>
      <c r="B190" s="17">
        <f ca="1">IF(ValuesEntered,IF(Amortización[[#This Row],[núm.]]&lt;=Duración_del_préstamo,IF(ROW()-ROW(Amortización[[#Headers],[pago
fecha]])=1,Inicio_del_préstamo,IF(H189&gt;0,EDATE(B189,1),"")),""),"")</f>
        <v>48985</v>
      </c>
      <c r="C190" s="18">
        <f ca="1">IF(ROW()-ROW(Amortización[[#Headers],[saldo de 
apertura]])=1,Importe_del_préstamo,IF(Amortización[[#This Row],[pago
fecha]]="",0,INDEX(Amortización[], ROW()-4,8)))</f>
        <v>132688.22978897236</v>
      </c>
      <c r="D190" s="18">
        <f ca="1">IF(ValuesEntered,IF(ROW()-ROW(Amortización[[#Headers],[interés]])=1,-IPMT(Tasa_de_interés/12,1,Duración_del_préstamo-ROWS($B$4:B190)+1,Amortización[[#This Row],[saldo de 
apertura]]),IFERROR(-IPMT(Tasa_de_interés/12,1,Amortización[[#This Row],[núm.
restante]],C191),0)),0)</f>
        <v>550.69772569611996</v>
      </c>
      <c r="E190" s="18">
        <f ca="1">IFERROR(IF(AND(ValuesEntered,Amortización[[#This Row],[pago
fecha]]&lt;&gt;""),-PPMT(Tasa_de_interés/12,1,Duración_del_préstamo-ROWS($B$4:B190)+1,Amortización[[#This Row],[saldo de 
apertura]]),""),0)</f>
        <v>520.77562190356082</v>
      </c>
      <c r="F190" s="18">
        <f ca="1">IF(Amortización[[#This Row],[pago
fecha]]="",0,Importe_del_impuesto_de_propiedad)</f>
        <v>375</v>
      </c>
      <c r="G190" s="18">
        <f ca="1">IF(Amortización[[#This Row],[pago
fecha]]="",0,Amortización[[#This Row],[interés]]+Amortización[[#This Row],[principal]]+Amortización[[#This Row],[impuesto de propiedad]])</f>
        <v>1446.4733475996809</v>
      </c>
      <c r="H190" s="18">
        <f ca="1">IF(Amortización[[#This Row],[pago
fecha]]="",0,Amortización[[#This Row],[saldo de 
apertura]]-Amortización[[#This Row],[principal]])</f>
        <v>132167.45416706879</v>
      </c>
      <c r="I190" s="19">
        <f ca="1">IF(Amortización[[#This Row],[saldo de 
cierre]]&gt;0,LastRow-ROW(),0)</f>
        <v>173</v>
      </c>
    </row>
    <row r="191" spans="1:9" ht="15" customHeight="1" x14ac:dyDescent="0.25">
      <c r="A191" s="16">
        <f>ROWS($A$4:A191)</f>
        <v>188</v>
      </c>
      <c r="B191" s="17">
        <f ca="1">IF(ValuesEntered,IF(Amortización[[#This Row],[núm.]]&lt;=Duración_del_préstamo,IF(ROW()-ROW(Amortización[[#Headers],[pago
fecha]])=1,Inicio_del_préstamo,IF(H190&gt;0,EDATE(B190,1),"")),""),"")</f>
        <v>49013</v>
      </c>
      <c r="C191" s="18">
        <f ca="1">IF(ROW()-ROW(Amortización[[#Headers],[saldo de 
apertura]])=1,Importe_del_préstamo,IF(Amortización[[#This Row],[pago
fecha]]="",0,INDEX(Amortización[], ROW()-4,8)))</f>
        <v>132167.45416706879</v>
      </c>
      <c r="D191" s="18">
        <f ca="1">IF(ValuesEntered,IF(ROW()-ROW(Amortización[[#Headers],[interés]])=1,-IPMT(Tasa_de_interés/12,1,Duración_del_préstamo-ROWS($B$4:B191)+1,Amortización[[#This Row],[saldo de 
apertura]]),IFERROR(-IPMT(Tasa_de_interés/12,1,Amortización[[#This Row],[núm.
restante]],C192),0)),0)</f>
        <v>548.51878602808597</v>
      </c>
      <c r="E191" s="18">
        <f ca="1">IFERROR(IF(AND(ValuesEntered,Amortización[[#This Row],[pago
fecha]]&lt;&gt;""),-PPMT(Tasa_de_interés/12,1,Duración_del_préstamo-ROWS($B$4:B191)+1,Amortización[[#This Row],[saldo de 
apertura]]),""),0)</f>
        <v>522.94552032815886</v>
      </c>
      <c r="F191" s="18">
        <f ca="1">IF(Amortización[[#This Row],[pago
fecha]]="",0,Importe_del_impuesto_de_propiedad)</f>
        <v>375</v>
      </c>
      <c r="G191" s="18">
        <f ca="1">IF(Amortización[[#This Row],[pago
fecha]]="",0,Amortización[[#This Row],[interés]]+Amortización[[#This Row],[principal]]+Amortización[[#This Row],[impuesto de propiedad]])</f>
        <v>1446.4643063562448</v>
      </c>
      <c r="H191" s="18">
        <f ca="1">IF(Amortización[[#This Row],[pago
fecha]]="",0,Amortización[[#This Row],[saldo de 
apertura]]-Amortización[[#This Row],[principal]])</f>
        <v>131644.50864674064</v>
      </c>
      <c r="I191" s="19">
        <f ca="1">IF(Amortización[[#This Row],[saldo de 
cierre]]&gt;0,LastRow-ROW(),0)</f>
        <v>172</v>
      </c>
    </row>
    <row r="192" spans="1:9" ht="15" customHeight="1" x14ac:dyDescent="0.25">
      <c r="A192" s="16">
        <f>ROWS($A$4:A192)</f>
        <v>189</v>
      </c>
      <c r="B192" s="17">
        <f ca="1">IF(ValuesEntered,IF(Amortización[[#This Row],[núm.]]&lt;=Duración_del_préstamo,IF(ROW()-ROW(Amortización[[#Headers],[pago
fecha]])=1,Inicio_del_préstamo,IF(H191&gt;0,EDATE(B191,1),"")),""),"")</f>
        <v>49044</v>
      </c>
      <c r="C192" s="18">
        <f ca="1">IF(ROW()-ROW(Amortización[[#Headers],[saldo de 
apertura]])=1,Importe_del_préstamo,IF(Amortización[[#This Row],[pago
fecha]]="",0,INDEX(Amortización[], ROW()-4,8)))</f>
        <v>131644.50864674064</v>
      </c>
      <c r="D192" s="18">
        <f ca="1">IF(ValuesEntered,IF(ROW()-ROW(Amortización[[#Headers],[interés]])=1,-IPMT(Tasa_de_interés/12,1,Duración_del_préstamo-ROWS($B$4:B192)+1,Amortización[[#This Row],[saldo de 
apertura]]),IFERROR(-IPMT(Tasa_de_interés/12,1,Amortización[[#This Row],[núm.
restante]],C193),0)),0)</f>
        <v>546.33076744476853</v>
      </c>
      <c r="E192" s="18">
        <f ca="1">IFERROR(IF(AND(ValuesEntered,Amortización[[#This Row],[pago
fecha]]&lt;&gt;""),-PPMT(Tasa_de_interés/12,1,Duración_del_préstamo-ROWS($B$4:B192)+1,Amortización[[#This Row],[saldo de 
apertura]]),""),0)</f>
        <v>525.12445999619297</v>
      </c>
      <c r="F192" s="18">
        <f ca="1">IF(Amortización[[#This Row],[pago
fecha]]="",0,Importe_del_impuesto_de_propiedad)</f>
        <v>375</v>
      </c>
      <c r="G192" s="18">
        <f ca="1">IF(Amortización[[#This Row],[pago
fecha]]="",0,Amortización[[#This Row],[interés]]+Amortización[[#This Row],[principal]]+Amortización[[#This Row],[impuesto de propiedad]])</f>
        <v>1446.4552274409616</v>
      </c>
      <c r="H192" s="18">
        <f ca="1">IF(Amortización[[#This Row],[pago
fecha]]="",0,Amortización[[#This Row],[saldo de 
apertura]]-Amortización[[#This Row],[principal]])</f>
        <v>131119.38418674446</v>
      </c>
      <c r="I192" s="19">
        <f ca="1">IF(Amortización[[#This Row],[saldo de 
cierre]]&gt;0,LastRow-ROW(),0)</f>
        <v>171</v>
      </c>
    </row>
    <row r="193" spans="1:9" ht="15" customHeight="1" x14ac:dyDescent="0.25">
      <c r="A193" s="16">
        <f>ROWS($A$4:A193)</f>
        <v>190</v>
      </c>
      <c r="B193" s="17">
        <f ca="1">IF(ValuesEntered,IF(Amortización[[#This Row],[núm.]]&lt;=Duración_del_préstamo,IF(ROW()-ROW(Amortización[[#Headers],[pago
fecha]])=1,Inicio_del_préstamo,IF(H192&gt;0,EDATE(B192,1),"")),""),"")</f>
        <v>49074</v>
      </c>
      <c r="C193" s="18">
        <f ca="1">IF(ROW()-ROW(Amortización[[#Headers],[saldo de 
apertura]])=1,Importe_del_préstamo,IF(Amortización[[#This Row],[pago
fecha]]="",0,INDEX(Amortización[], ROW()-4,8)))</f>
        <v>131119.38418674446</v>
      </c>
      <c r="D193" s="18">
        <f ca="1">IF(ValuesEntered,IF(ROW()-ROW(Amortización[[#Headers],[interés]])=1,-IPMT(Tasa_de_interés/12,1,Duración_del_préstamo-ROWS($B$4:B193)+1,Amortización[[#This Row],[saldo de 
apertura]]),IFERROR(-IPMT(Tasa_de_interés/12,1,Amortización[[#This Row],[núm.
restante]],C194),0)),0)</f>
        <v>544.13363211735395</v>
      </c>
      <c r="E193" s="18">
        <f ca="1">IFERROR(IF(AND(ValuesEntered,Amortización[[#This Row],[pago
fecha]]&lt;&gt;""),-PPMT(Tasa_de_interés/12,1,Duración_del_préstamo-ROWS($B$4:B193)+1,Amortización[[#This Row],[saldo de 
apertura]]),""),0)</f>
        <v>527.31247857951053</v>
      </c>
      <c r="F193" s="18">
        <f ca="1">IF(Amortización[[#This Row],[pago
fecha]]="",0,Importe_del_impuesto_de_propiedad)</f>
        <v>375</v>
      </c>
      <c r="G193" s="18">
        <f ca="1">IF(Amortización[[#This Row],[pago
fecha]]="",0,Amortización[[#This Row],[interés]]+Amortización[[#This Row],[principal]]+Amortización[[#This Row],[impuesto de propiedad]])</f>
        <v>1446.4461106968645</v>
      </c>
      <c r="H193" s="18">
        <f ca="1">IF(Amortización[[#This Row],[pago
fecha]]="",0,Amortización[[#This Row],[saldo de 
apertura]]-Amortización[[#This Row],[principal]])</f>
        <v>130592.07170816495</v>
      </c>
      <c r="I193" s="19">
        <f ca="1">IF(Amortización[[#This Row],[saldo de 
cierre]]&gt;0,LastRow-ROW(),0)</f>
        <v>170</v>
      </c>
    </row>
    <row r="194" spans="1:9" ht="15" customHeight="1" x14ac:dyDescent="0.25">
      <c r="A194" s="16">
        <f>ROWS($A$4:A194)</f>
        <v>191</v>
      </c>
      <c r="B194" s="17">
        <f ca="1">IF(ValuesEntered,IF(Amortización[[#This Row],[núm.]]&lt;=Duración_del_préstamo,IF(ROW()-ROW(Amortización[[#Headers],[pago
fecha]])=1,Inicio_del_préstamo,IF(H193&gt;0,EDATE(B193,1),"")),""),"")</f>
        <v>49105</v>
      </c>
      <c r="C194" s="18">
        <f ca="1">IF(ROW()-ROW(Amortización[[#Headers],[saldo de 
apertura]])=1,Importe_del_préstamo,IF(Amortización[[#This Row],[pago
fecha]]="",0,INDEX(Amortización[], ROW()-4,8)))</f>
        <v>130592.07170816495</v>
      </c>
      <c r="D194" s="18">
        <f ca="1">IF(ValuesEntered,IF(ROW()-ROW(Amortización[[#Headers],[interés]])=1,-IPMT(Tasa_de_interés/12,1,Duración_del_préstamo-ROWS($B$4:B194)+1,Amortización[[#This Row],[saldo de 
apertura]]),IFERROR(-IPMT(Tasa_de_interés/12,1,Amortización[[#This Row],[núm.
restante]],C195),0)),0)</f>
        <v>541.92734205940849</v>
      </c>
      <c r="E194" s="18">
        <f ca="1">IFERROR(IF(AND(ValuesEntered,Amortización[[#This Row],[pago
fecha]]&lt;&gt;""),-PPMT(Tasa_de_interés/12,1,Duración_del_préstamo-ROWS($B$4:B194)+1,Amortización[[#This Row],[saldo de 
apertura]]),""),0)</f>
        <v>529.50961390692521</v>
      </c>
      <c r="F194" s="18">
        <f ca="1">IF(Amortización[[#This Row],[pago
fecha]]="",0,Importe_del_impuesto_de_propiedad)</f>
        <v>375</v>
      </c>
      <c r="G194" s="18">
        <f ca="1">IF(Amortización[[#This Row],[pago
fecha]]="",0,Amortización[[#This Row],[interés]]+Amortización[[#This Row],[principal]]+Amortización[[#This Row],[impuesto de propiedad]])</f>
        <v>1446.4369559663337</v>
      </c>
      <c r="H194" s="18">
        <f ca="1">IF(Amortización[[#This Row],[pago
fecha]]="",0,Amortización[[#This Row],[saldo de 
apertura]]-Amortización[[#This Row],[principal]])</f>
        <v>130062.56209425803</v>
      </c>
      <c r="I194" s="19">
        <f ca="1">IF(Amortización[[#This Row],[saldo de 
cierre]]&gt;0,LastRow-ROW(),0)</f>
        <v>169</v>
      </c>
    </row>
    <row r="195" spans="1:9" ht="15" customHeight="1" x14ac:dyDescent="0.25">
      <c r="A195" s="16">
        <f>ROWS($A$4:A195)</f>
        <v>192</v>
      </c>
      <c r="B195" s="17">
        <f ca="1">IF(ValuesEntered,IF(Amortización[[#This Row],[núm.]]&lt;=Duración_del_préstamo,IF(ROW()-ROW(Amortización[[#Headers],[pago
fecha]])=1,Inicio_del_préstamo,IF(H194&gt;0,EDATE(B194,1),"")),""),"")</f>
        <v>49135</v>
      </c>
      <c r="C195" s="18">
        <f ca="1">IF(ROW()-ROW(Amortización[[#Headers],[saldo de 
apertura]])=1,Importe_del_préstamo,IF(Amortización[[#This Row],[pago
fecha]]="",0,INDEX(Amortización[], ROW()-4,8)))</f>
        <v>130062.56209425803</v>
      </c>
      <c r="D195" s="18">
        <f ca="1">IF(ValuesEntered,IF(ROW()-ROW(Amortización[[#Headers],[interés]])=1,-IPMT(Tasa_de_interés/12,1,Duración_del_préstamo-ROWS($B$4:B195)+1,Amortización[[#This Row],[saldo de 
apertura]]),IFERROR(-IPMT(Tasa_de_interés/12,1,Amortización[[#This Row],[núm.
restante]],C196),0)),0)</f>
        <v>539.7118591262215</v>
      </c>
      <c r="E195" s="18">
        <f ca="1">IFERROR(IF(AND(ValuesEntered,Amortización[[#This Row],[pago
fecha]]&lt;&gt;""),-PPMT(Tasa_de_interés/12,1,Duración_del_préstamo-ROWS($B$4:B195)+1,Amortización[[#This Row],[saldo de 
apertura]]),""),0)</f>
        <v>531.71590396487079</v>
      </c>
      <c r="F195" s="18">
        <f ca="1">IF(Amortización[[#This Row],[pago
fecha]]="",0,Importe_del_impuesto_de_propiedad)</f>
        <v>375</v>
      </c>
      <c r="G195" s="18">
        <f ca="1">IF(Amortización[[#This Row],[pago
fecha]]="",0,Amortización[[#This Row],[interés]]+Amortización[[#This Row],[principal]]+Amortización[[#This Row],[impuesto de propiedad]])</f>
        <v>1446.4277630910924</v>
      </c>
      <c r="H195" s="18">
        <f ca="1">IF(Amortización[[#This Row],[pago
fecha]]="",0,Amortización[[#This Row],[saldo de 
apertura]]-Amortización[[#This Row],[principal]])</f>
        <v>129530.84619029316</v>
      </c>
      <c r="I195" s="19">
        <f ca="1">IF(Amortización[[#This Row],[saldo de 
cierre]]&gt;0,LastRow-ROW(),0)</f>
        <v>168</v>
      </c>
    </row>
    <row r="196" spans="1:9" ht="15" customHeight="1" x14ac:dyDescent="0.25">
      <c r="A196" s="16">
        <f>ROWS($A$4:A196)</f>
        <v>193</v>
      </c>
      <c r="B196" s="17">
        <f ca="1">IF(ValuesEntered,IF(Amortización[[#This Row],[núm.]]&lt;=Duración_del_préstamo,IF(ROW()-ROW(Amortización[[#Headers],[pago
fecha]])=1,Inicio_del_préstamo,IF(H195&gt;0,EDATE(B195,1),"")),""),"")</f>
        <v>49166</v>
      </c>
      <c r="C196" s="18">
        <f ca="1">IF(ROW()-ROW(Amortización[[#Headers],[saldo de 
apertura]])=1,Importe_del_préstamo,IF(Amortización[[#This Row],[pago
fecha]]="",0,INDEX(Amortización[], ROW()-4,8)))</f>
        <v>129530.84619029316</v>
      </c>
      <c r="D196" s="18">
        <f ca="1">IF(ValuesEntered,IF(ROW()-ROW(Amortización[[#Headers],[interés]])=1,-IPMT(Tasa_de_interés/12,1,Duración_del_préstamo-ROWS($B$4:B196)+1,Amortización[[#This Row],[saldo de 
apertura]]),IFERROR(-IPMT(Tasa_de_interés/12,1,Amortización[[#This Row],[núm.
restante]],C197),0)),0)</f>
        <v>537.48714501414622</v>
      </c>
      <c r="E196" s="18">
        <f ca="1">IFERROR(IF(AND(ValuesEntered,Amortización[[#This Row],[pago
fecha]]&lt;&gt;""),-PPMT(Tasa_de_interés/12,1,Duración_del_préstamo-ROWS($B$4:B196)+1,Amortización[[#This Row],[saldo de 
apertura]]),""),0)</f>
        <v>533.93138689805767</v>
      </c>
      <c r="F196" s="18">
        <f ca="1">IF(Amortización[[#This Row],[pago
fecha]]="",0,Importe_del_impuesto_de_propiedad)</f>
        <v>375</v>
      </c>
      <c r="G196" s="18">
        <f ca="1">IF(Amortización[[#This Row],[pago
fecha]]="",0,Amortización[[#This Row],[interés]]+Amortización[[#This Row],[principal]]+Amortización[[#This Row],[impuesto de propiedad]])</f>
        <v>1446.4185319122039</v>
      </c>
      <c r="H196" s="18">
        <f ca="1">IF(Amortización[[#This Row],[pago
fecha]]="",0,Amortización[[#This Row],[saldo de 
apertura]]-Amortización[[#This Row],[principal]])</f>
        <v>128996.91480339511</v>
      </c>
      <c r="I196" s="19">
        <f ca="1">IF(Amortización[[#This Row],[saldo de 
cierre]]&gt;0,LastRow-ROW(),0)</f>
        <v>167</v>
      </c>
    </row>
    <row r="197" spans="1:9" ht="15" customHeight="1" x14ac:dyDescent="0.25">
      <c r="A197" s="16">
        <f>ROWS($A$4:A197)</f>
        <v>194</v>
      </c>
      <c r="B197" s="17">
        <f ca="1">IF(ValuesEntered,IF(Amortización[[#This Row],[núm.]]&lt;=Duración_del_préstamo,IF(ROW()-ROW(Amortización[[#Headers],[pago
fecha]])=1,Inicio_del_préstamo,IF(H196&gt;0,EDATE(B196,1),"")),""),"")</f>
        <v>49197</v>
      </c>
      <c r="C197" s="18">
        <f ca="1">IF(ROW()-ROW(Amortización[[#Headers],[saldo de 
apertura]])=1,Importe_del_préstamo,IF(Amortización[[#This Row],[pago
fecha]]="",0,INDEX(Amortización[], ROW()-4,8)))</f>
        <v>128996.91480339511</v>
      </c>
      <c r="D197" s="18">
        <f ca="1">IF(ValuesEntered,IF(ROW()-ROW(Amortización[[#Headers],[interés]])=1,-IPMT(Tasa_de_interés/12,1,Duración_del_préstamo-ROWS($B$4:B197)+1,Amortización[[#This Row],[saldo de 
apertura]]),IFERROR(-IPMT(Tasa_de_interés/12,1,Amortización[[#This Row],[núm.
restante]],C198),0)),0)</f>
        <v>535.25316125993743</v>
      </c>
      <c r="E197" s="18">
        <f ca="1">IFERROR(IF(AND(ValuesEntered,Amortización[[#This Row],[pago
fecha]]&lt;&gt;""),-PPMT(Tasa_de_interés/12,1,Duración_del_préstamo-ROWS($B$4:B197)+1,Amortización[[#This Row],[saldo de 
apertura]]),""),0)</f>
        <v>536.15610101013294</v>
      </c>
      <c r="F197" s="18">
        <f ca="1">IF(Amortización[[#This Row],[pago
fecha]]="",0,Importe_del_impuesto_de_propiedad)</f>
        <v>375</v>
      </c>
      <c r="G197" s="18">
        <f ca="1">IF(Amortización[[#This Row],[pago
fecha]]="",0,Amortización[[#This Row],[interés]]+Amortización[[#This Row],[principal]]+Amortización[[#This Row],[impuesto de propiedad]])</f>
        <v>1446.4092622700705</v>
      </c>
      <c r="H197" s="18">
        <f ca="1">IF(Amortización[[#This Row],[pago
fecha]]="",0,Amortización[[#This Row],[saldo de 
apertura]]-Amortización[[#This Row],[principal]])</f>
        <v>128460.75870238498</v>
      </c>
      <c r="I197" s="19">
        <f ca="1">IF(Amortización[[#This Row],[saldo de 
cierre]]&gt;0,LastRow-ROW(),0)</f>
        <v>166</v>
      </c>
    </row>
    <row r="198" spans="1:9" ht="15" customHeight="1" x14ac:dyDescent="0.25">
      <c r="A198" s="16">
        <f>ROWS($A$4:A198)</f>
        <v>195</v>
      </c>
      <c r="B198" s="17">
        <f ca="1">IF(ValuesEntered,IF(Amortización[[#This Row],[núm.]]&lt;=Duración_del_préstamo,IF(ROW()-ROW(Amortización[[#Headers],[pago
fecha]])=1,Inicio_del_préstamo,IF(H197&gt;0,EDATE(B197,1),"")),""),"")</f>
        <v>49227</v>
      </c>
      <c r="C198" s="18">
        <f ca="1">IF(ROW()-ROW(Amortización[[#Headers],[saldo de 
apertura]])=1,Importe_del_préstamo,IF(Amortización[[#This Row],[pago
fecha]]="",0,INDEX(Amortización[], ROW()-4,8)))</f>
        <v>128460.75870238498</v>
      </c>
      <c r="D198" s="18">
        <f ca="1">IF(ValuesEntered,IF(ROW()-ROW(Amortización[[#Headers],[interés]])=1,-IPMT(Tasa_de_interés/12,1,Duración_del_préstamo-ROWS($B$4:B198)+1,Amortización[[#This Row],[saldo de 
apertura]]),IFERROR(-IPMT(Tasa_de_interés/12,1,Amortización[[#This Row],[núm.
restante]],C199),0)),0)</f>
        <v>533.009869240086</v>
      </c>
      <c r="E198" s="18">
        <f ca="1">IFERROR(IF(AND(ValuesEntered,Amortización[[#This Row],[pago
fecha]]&lt;&gt;""),-PPMT(Tasa_de_interés/12,1,Duración_del_préstamo-ROWS($B$4:B198)+1,Amortización[[#This Row],[saldo de 
apertura]]),""),0)</f>
        <v>538.39008476434174</v>
      </c>
      <c r="F198" s="18">
        <f ca="1">IF(Amortización[[#This Row],[pago
fecha]]="",0,Importe_del_impuesto_de_propiedad)</f>
        <v>375</v>
      </c>
      <c r="G198" s="18">
        <f ca="1">IF(Amortización[[#This Row],[pago
fecha]]="",0,Amortización[[#This Row],[interés]]+Amortización[[#This Row],[principal]]+Amortización[[#This Row],[impuesto de propiedad]])</f>
        <v>1446.3999540044279</v>
      </c>
      <c r="H198" s="18">
        <f ca="1">IF(Amortización[[#This Row],[pago
fecha]]="",0,Amortización[[#This Row],[saldo de 
apertura]]-Amortización[[#This Row],[principal]])</f>
        <v>127922.36861762064</v>
      </c>
      <c r="I198" s="19">
        <f ca="1">IF(Amortización[[#This Row],[saldo de 
cierre]]&gt;0,LastRow-ROW(),0)</f>
        <v>165</v>
      </c>
    </row>
    <row r="199" spans="1:9" ht="15" customHeight="1" x14ac:dyDescent="0.25">
      <c r="A199" s="16">
        <f>ROWS($A$4:A199)</f>
        <v>196</v>
      </c>
      <c r="B199" s="17">
        <f ca="1">IF(ValuesEntered,IF(Amortización[[#This Row],[núm.]]&lt;=Duración_del_préstamo,IF(ROW()-ROW(Amortización[[#Headers],[pago
fecha]])=1,Inicio_del_préstamo,IF(H198&gt;0,EDATE(B198,1),"")),""),"")</f>
        <v>49258</v>
      </c>
      <c r="C199" s="18">
        <f ca="1">IF(ROW()-ROW(Amortización[[#Headers],[saldo de 
apertura]])=1,Importe_del_préstamo,IF(Amortización[[#This Row],[pago
fecha]]="",0,INDEX(Amortización[], ROW()-4,8)))</f>
        <v>127922.36861762064</v>
      </c>
      <c r="D199" s="18">
        <f ca="1">IF(ValuesEntered,IF(ROW()-ROW(Amortización[[#Headers],[interés]])=1,-IPMT(Tasa_de_interés/12,1,Duración_del_préstamo-ROWS($B$4:B199)+1,Amortización[[#This Row],[saldo de 
apertura]]),IFERROR(-IPMT(Tasa_de_interés/12,1,Amortización[[#This Row],[núm.
restante]],C200),0)),0)</f>
        <v>530.75723017015184</v>
      </c>
      <c r="E199" s="18">
        <f ca="1">IFERROR(IF(AND(ValuesEntered,Amortización[[#This Row],[pago
fecha]]&lt;&gt;""),-PPMT(Tasa_de_interés/12,1,Duración_del_préstamo-ROWS($B$4:B199)+1,Amortización[[#This Row],[saldo de 
apertura]]),""),0)</f>
        <v>540.63337678419327</v>
      </c>
      <c r="F199" s="18">
        <f ca="1">IF(Amortización[[#This Row],[pago
fecha]]="",0,Importe_del_impuesto_de_propiedad)</f>
        <v>375</v>
      </c>
      <c r="G199" s="18">
        <f ca="1">IF(Amortización[[#This Row],[pago
fecha]]="",0,Amortización[[#This Row],[interés]]+Amortización[[#This Row],[principal]]+Amortización[[#This Row],[impuesto de propiedad]])</f>
        <v>1446.390606954345</v>
      </c>
      <c r="H199" s="18">
        <f ca="1">IF(Amortización[[#This Row],[pago
fecha]]="",0,Amortización[[#This Row],[saldo de 
apertura]]-Amortización[[#This Row],[principal]])</f>
        <v>127381.73524083645</v>
      </c>
      <c r="I199" s="19">
        <f ca="1">IF(Amortización[[#This Row],[saldo de 
cierre]]&gt;0,LastRow-ROW(),0)</f>
        <v>164</v>
      </c>
    </row>
    <row r="200" spans="1:9" ht="15" customHeight="1" x14ac:dyDescent="0.25">
      <c r="A200" s="16">
        <f>ROWS($A$4:A200)</f>
        <v>197</v>
      </c>
      <c r="B200" s="17">
        <f ca="1">IF(ValuesEntered,IF(Amortización[[#This Row],[núm.]]&lt;=Duración_del_préstamo,IF(ROW()-ROW(Amortización[[#Headers],[pago
fecha]])=1,Inicio_del_préstamo,IF(H199&gt;0,EDATE(B199,1),"")),""),"")</f>
        <v>49288</v>
      </c>
      <c r="C200" s="18">
        <f ca="1">IF(ROW()-ROW(Amortización[[#Headers],[saldo de 
apertura]])=1,Importe_del_préstamo,IF(Amortización[[#This Row],[pago
fecha]]="",0,INDEX(Amortización[], ROW()-4,8)))</f>
        <v>127381.73524083645</v>
      </c>
      <c r="D200" s="18">
        <f ca="1">IF(ValuesEntered,IF(ROW()-ROW(Amortización[[#Headers],[interés]])=1,-IPMT(Tasa_de_interés/12,1,Duración_del_préstamo-ROWS($B$4:B200)+1,Amortización[[#This Row],[saldo de 
apertura]]),IFERROR(-IPMT(Tasa_de_interés/12,1,Amortización[[#This Row],[núm.
restante]],C201),0)),0)</f>
        <v>528.49520510409309</v>
      </c>
      <c r="E200" s="18">
        <f ca="1">IFERROR(IF(AND(ValuesEntered,Amortización[[#This Row],[pago
fecha]]&lt;&gt;""),-PPMT(Tasa_de_interés/12,1,Duración_del_préstamo-ROWS($B$4:B200)+1,Amortización[[#This Row],[saldo de 
apertura]]),""),0)</f>
        <v>542.88601585412744</v>
      </c>
      <c r="F200" s="18">
        <f ca="1">IF(Amortización[[#This Row],[pago
fecha]]="",0,Importe_del_impuesto_de_propiedad)</f>
        <v>375</v>
      </c>
      <c r="G200" s="18">
        <f ca="1">IF(Amortización[[#This Row],[pago
fecha]]="",0,Amortización[[#This Row],[interés]]+Amortización[[#This Row],[principal]]+Amortización[[#This Row],[impuesto de propiedad]])</f>
        <v>1446.3812209582206</v>
      </c>
      <c r="H200" s="18">
        <f ca="1">IF(Amortización[[#This Row],[pago
fecha]]="",0,Amortización[[#This Row],[saldo de 
apertura]]-Amortización[[#This Row],[principal]])</f>
        <v>126838.84922498233</v>
      </c>
      <c r="I200" s="19">
        <f ca="1">IF(Amortización[[#This Row],[saldo de 
cierre]]&gt;0,LastRow-ROW(),0)</f>
        <v>163</v>
      </c>
    </row>
    <row r="201" spans="1:9" ht="15" customHeight="1" x14ac:dyDescent="0.25">
      <c r="A201" s="16">
        <f>ROWS($A$4:A201)</f>
        <v>198</v>
      </c>
      <c r="B201" s="17">
        <f ca="1">IF(ValuesEntered,IF(Amortización[[#This Row],[núm.]]&lt;=Duración_del_préstamo,IF(ROW()-ROW(Amortización[[#Headers],[pago
fecha]])=1,Inicio_del_préstamo,IF(H200&gt;0,EDATE(B200,1),"")),""),"")</f>
        <v>49319</v>
      </c>
      <c r="C201" s="18">
        <f ca="1">IF(ROW()-ROW(Amortización[[#Headers],[saldo de 
apertura]])=1,Importe_del_préstamo,IF(Amortización[[#This Row],[pago
fecha]]="",0,INDEX(Amortización[], ROW()-4,8)))</f>
        <v>126838.84922498233</v>
      </c>
      <c r="D201" s="18">
        <f ca="1">IF(ValuesEntered,IF(ROW()-ROW(Amortización[[#Headers],[interés]])=1,-IPMT(Tasa_de_interés/12,1,Duración_del_préstamo-ROWS($B$4:B201)+1,Amortización[[#This Row],[saldo de 
apertura]]),IFERROR(-IPMT(Tasa_de_interés/12,1,Amortización[[#This Row],[núm.
restante]],C202),0)),0)</f>
        <v>526.2237549335922</v>
      </c>
      <c r="E201" s="18">
        <f ca="1">IFERROR(IF(AND(ValuesEntered,Amortización[[#This Row],[pago
fecha]]&lt;&gt;""),-PPMT(Tasa_de_interés/12,1,Duración_del_préstamo-ROWS($B$4:B201)+1,Amortización[[#This Row],[saldo de 
apertura]]),""),0)</f>
        <v>545.14804092018619</v>
      </c>
      <c r="F201" s="18">
        <f ca="1">IF(Amortización[[#This Row],[pago
fecha]]="",0,Importe_del_impuesto_de_propiedad)</f>
        <v>375</v>
      </c>
      <c r="G201" s="18">
        <f ca="1">IF(Amortización[[#This Row],[pago
fecha]]="",0,Amortización[[#This Row],[interés]]+Amortización[[#This Row],[principal]]+Amortización[[#This Row],[impuesto de propiedad]])</f>
        <v>1446.3717958537784</v>
      </c>
      <c r="H201" s="18">
        <f ca="1">IF(Amortización[[#This Row],[pago
fecha]]="",0,Amortización[[#This Row],[saldo de 
apertura]]-Amortización[[#This Row],[principal]])</f>
        <v>126293.70118406214</v>
      </c>
      <c r="I201" s="19">
        <f ca="1">IF(Amortización[[#This Row],[saldo de 
cierre]]&gt;0,LastRow-ROW(),0)</f>
        <v>162</v>
      </c>
    </row>
    <row r="202" spans="1:9" ht="15" customHeight="1" x14ac:dyDescent="0.25">
      <c r="A202" s="16">
        <f>ROWS($A$4:A202)</f>
        <v>199</v>
      </c>
      <c r="B202" s="17">
        <f ca="1">IF(ValuesEntered,IF(Amortización[[#This Row],[núm.]]&lt;=Duración_del_préstamo,IF(ROW()-ROW(Amortización[[#Headers],[pago
fecha]])=1,Inicio_del_préstamo,IF(H201&gt;0,EDATE(B201,1),"")),""),"")</f>
        <v>49350</v>
      </c>
      <c r="C202" s="18">
        <f ca="1">IF(ROW()-ROW(Amortización[[#Headers],[saldo de 
apertura]])=1,Importe_del_préstamo,IF(Amortización[[#This Row],[pago
fecha]]="",0,INDEX(Amortización[], ROW()-4,8)))</f>
        <v>126293.70118406214</v>
      </c>
      <c r="D202" s="18">
        <f ca="1">IF(ValuesEntered,IF(ROW()-ROW(Amortización[[#Headers],[interés]])=1,-IPMT(Tasa_de_interés/12,1,Duración_del_préstamo-ROWS($B$4:B202)+1,Amortización[[#This Row],[saldo de 
apertura]]),IFERROR(-IPMT(Tasa_de_interés/12,1,Amortización[[#This Row],[núm.
restante]],C203),0)),0)</f>
        <v>523.94284038738112</v>
      </c>
      <c r="E202" s="18">
        <f ca="1">IFERROR(IF(AND(ValuesEntered,Amortización[[#This Row],[pago
fecha]]&lt;&gt;""),-PPMT(Tasa_de_interés/12,1,Duración_del_préstamo-ROWS($B$4:B202)+1,Amortización[[#This Row],[saldo de 
apertura]]),""),0)</f>
        <v>547.41949109068696</v>
      </c>
      <c r="F202" s="18">
        <f ca="1">IF(Amortización[[#This Row],[pago
fecha]]="",0,Importe_del_impuesto_de_propiedad)</f>
        <v>375</v>
      </c>
      <c r="G202" s="18">
        <f ca="1">IF(Amortización[[#This Row],[pago
fecha]]="",0,Amortización[[#This Row],[interés]]+Amortización[[#This Row],[principal]]+Amortización[[#This Row],[impuesto de propiedad]])</f>
        <v>1446.362331478068</v>
      </c>
      <c r="H202" s="18">
        <f ca="1">IF(Amortización[[#This Row],[pago
fecha]]="",0,Amortización[[#This Row],[saldo de 
apertura]]-Amortización[[#This Row],[principal]])</f>
        <v>125746.28169297146</v>
      </c>
      <c r="I202" s="19">
        <f ca="1">IF(Amortización[[#This Row],[saldo de 
cierre]]&gt;0,LastRow-ROW(),0)</f>
        <v>161</v>
      </c>
    </row>
    <row r="203" spans="1:9" ht="15" customHeight="1" x14ac:dyDescent="0.25">
      <c r="A203" s="16">
        <f>ROWS($A$4:A203)</f>
        <v>200</v>
      </c>
      <c r="B203" s="17">
        <f ca="1">IF(ValuesEntered,IF(Amortización[[#This Row],[núm.]]&lt;=Duración_del_préstamo,IF(ROW()-ROW(Amortización[[#Headers],[pago
fecha]])=1,Inicio_del_préstamo,IF(H202&gt;0,EDATE(B202,1),"")),""),"")</f>
        <v>49378</v>
      </c>
      <c r="C203" s="18">
        <f ca="1">IF(ROW()-ROW(Amortización[[#Headers],[saldo de 
apertura]])=1,Importe_del_préstamo,IF(Amortización[[#This Row],[pago
fecha]]="",0,INDEX(Amortización[], ROW()-4,8)))</f>
        <v>125746.28169297146</v>
      </c>
      <c r="D203" s="18">
        <f ca="1">IF(ValuesEntered,IF(ROW()-ROW(Amortización[[#Headers],[interés]])=1,-IPMT(Tasa_de_interés/12,1,Duración_del_préstamo-ROWS($B$4:B203)+1,Amortización[[#This Row],[saldo de 
apertura]]),IFERROR(-IPMT(Tasa_de_interés/12,1,Amortización[[#This Row],[núm.
restante]],C204),0)),0)</f>
        <v>521.65242203056061</v>
      </c>
      <c r="E203" s="18">
        <f ca="1">IFERROR(IF(AND(ValuesEntered,Amortización[[#This Row],[pago
fecha]]&lt;&gt;""),-PPMT(Tasa_de_interés/12,1,Duración_del_préstamo-ROWS($B$4:B203)+1,Amortización[[#This Row],[saldo de 
apertura]]),""),0)</f>
        <v>549.70040563689827</v>
      </c>
      <c r="F203" s="18">
        <f ca="1">IF(Amortización[[#This Row],[pago
fecha]]="",0,Importe_del_impuesto_de_propiedad)</f>
        <v>375</v>
      </c>
      <c r="G203" s="18">
        <f ca="1">IF(Amortización[[#This Row],[pago
fecha]]="",0,Amortización[[#This Row],[interés]]+Amortización[[#This Row],[principal]]+Amortización[[#This Row],[impuesto de propiedad]])</f>
        <v>1446.3528276674588</v>
      </c>
      <c r="H203" s="18">
        <f ca="1">IF(Amortización[[#This Row],[pago
fecha]]="",0,Amortización[[#This Row],[saldo de 
apertura]]-Amortización[[#This Row],[principal]])</f>
        <v>125196.58128733456</v>
      </c>
      <c r="I203" s="19">
        <f ca="1">IF(Amortización[[#This Row],[saldo de 
cierre]]&gt;0,LastRow-ROW(),0)</f>
        <v>160</v>
      </c>
    </row>
    <row r="204" spans="1:9" ht="15" customHeight="1" x14ac:dyDescent="0.25">
      <c r="A204" s="16">
        <f>ROWS($A$4:A204)</f>
        <v>201</v>
      </c>
      <c r="B204" s="17">
        <f ca="1">IF(ValuesEntered,IF(Amortización[[#This Row],[núm.]]&lt;=Duración_del_préstamo,IF(ROW()-ROW(Amortización[[#Headers],[pago
fecha]])=1,Inicio_del_préstamo,IF(H203&gt;0,EDATE(B203,1),"")),""),"")</f>
        <v>49409</v>
      </c>
      <c r="C204" s="18">
        <f ca="1">IF(ROW()-ROW(Amortización[[#Headers],[saldo de 
apertura]])=1,Importe_del_préstamo,IF(Amortización[[#This Row],[pago
fecha]]="",0,INDEX(Amortización[], ROW()-4,8)))</f>
        <v>125196.58128733456</v>
      </c>
      <c r="D204" s="18">
        <f ca="1">IF(ValuesEntered,IF(ROW()-ROW(Amortización[[#Headers],[interés]])=1,-IPMT(Tasa_de_interés/12,1,Duración_del_préstamo-ROWS($B$4:B204)+1,Amortización[[#This Row],[saldo de 
apertura]]),IFERROR(-IPMT(Tasa_de_interés/12,1,Amortización[[#This Row],[núm.
restante]],C205),0)),0)</f>
        <v>519.35246026392019</v>
      </c>
      <c r="E204" s="18">
        <f ca="1">IFERROR(IF(AND(ValuesEntered,Amortización[[#This Row],[pago
fecha]]&lt;&gt;""),-PPMT(Tasa_de_interés/12,1,Duración_del_préstamo-ROWS($B$4:B204)+1,Amortización[[#This Row],[saldo de 
apertura]]),""),0)</f>
        <v>551.99082399371878</v>
      </c>
      <c r="F204" s="18">
        <f ca="1">IF(Amortización[[#This Row],[pago
fecha]]="",0,Importe_del_impuesto_de_propiedad)</f>
        <v>375</v>
      </c>
      <c r="G204" s="18">
        <f ca="1">IF(Amortización[[#This Row],[pago
fecha]]="",0,Amortización[[#This Row],[interés]]+Amortización[[#This Row],[principal]]+Amortización[[#This Row],[impuesto de propiedad]])</f>
        <v>1446.343284257639</v>
      </c>
      <c r="H204" s="18">
        <f ca="1">IF(Amortización[[#This Row],[pago
fecha]]="",0,Amortización[[#This Row],[saldo de 
apertura]]-Amortización[[#This Row],[principal]])</f>
        <v>124644.59046334084</v>
      </c>
      <c r="I204" s="19">
        <f ca="1">IF(Amortización[[#This Row],[saldo de 
cierre]]&gt;0,LastRow-ROW(),0)</f>
        <v>159</v>
      </c>
    </row>
    <row r="205" spans="1:9" ht="15" customHeight="1" x14ac:dyDescent="0.25">
      <c r="A205" s="16">
        <f>ROWS($A$4:A205)</f>
        <v>202</v>
      </c>
      <c r="B205" s="17">
        <f ca="1">IF(ValuesEntered,IF(Amortización[[#This Row],[núm.]]&lt;=Duración_del_préstamo,IF(ROW()-ROW(Amortización[[#Headers],[pago
fecha]])=1,Inicio_del_préstamo,IF(H204&gt;0,EDATE(B204,1),"")),""),"")</f>
        <v>49439</v>
      </c>
      <c r="C205" s="18">
        <f ca="1">IF(ROW()-ROW(Amortización[[#Headers],[saldo de 
apertura]])=1,Importe_del_préstamo,IF(Amortización[[#This Row],[pago
fecha]]="",0,INDEX(Amortización[], ROW()-4,8)))</f>
        <v>124644.59046334084</v>
      </c>
      <c r="D205" s="18">
        <f ca="1">IF(ValuesEntered,IF(ROW()-ROW(Amortización[[#Headers],[interés]])=1,-IPMT(Tasa_de_interés/12,1,Duración_del_préstamo-ROWS($B$4:B205)+1,Amortización[[#This Row],[saldo de 
apertura]]),IFERROR(-IPMT(Tasa_de_interés/12,1,Amortización[[#This Row],[núm.
restante]],C206),0)),0)</f>
        <v>517.04291532325203</v>
      </c>
      <c r="E205" s="18">
        <f ca="1">IFERROR(IF(AND(ValuesEntered,Amortización[[#This Row],[pago
fecha]]&lt;&gt;""),-PPMT(Tasa_de_interés/12,1,Duración_del_préstamo-ROWS($B$4:B205)+1,Amortización[[#This Row],[saldo de 
apertura]]),""),0)</f>
        <v>554.2907857603592</v>
      </c>
      <c r="F205" s="18">
        <f ca="1">IF(Amortización[[#This Row],[pago
fecha]]="",0,Importe_del_impuesto_de_propiedad)</f>
        <v>375</v>
      </c>
      <c r="G205" s="18">
        <f ca="1">IF(Amortización[[#This Row],[pago
fecha]]="",0,Amortización[[#This Row],[interés]]+Amortización[[#This Row],[principal]]+Amortización[[#This Row],[impuesto de propiedad]])</f>
        <v>1446.3337010836112</v>
      </c>
      <c r="H205" s="18">
        <f ca="1">IF(Amortización[[#This Row],[pago
fecha]]="",0,Amortización[[#This Row],[saldo de 
apertura]]-Amortización[[#This Row],[principal]])</f>
        <v>124090.29967758048</v>
      </c>
      <c r="I205" s="19">
        <f ca="1">IF(Amortización[[#This Row],[saldo de 
cierre]]&gt;0,LastRow-ROW(),0)</f>
        <v>158</v>
      </c>
    </row>
    <row r="206" spans="1:9" ht="15" customHeight="1" x14ac:dyDescent="0.25">
      <c r="A206" s="16">
        <f>ROWS($A$4:A206)</f>
        <v>203</v>
      </c>
      <c r="B206" s="17">
        <f ca="1">IF(ValuesEntered,IF(Amortización[[#This Row],[núm.]]&lt;=Duración_del_préstamo,IF(ROW()-ROW(Amortización[[#Headers],[pago
fecha]])=1,Inicio_del_préstamo,IF(H205&gt;0,EDATE(B205,1),"")),""),"")</f>
        <v>49470</v>
      </c>
      <c r="C206" s="18">
        <f ca="1">IF(ROW()-ROW(Amortización[[#Headers],[saldo de 
apertura]])=1,Importe_del_préstamo,IF(Amortización[[#This Row],[pago
fecha]]="",0,INDEX(Amortización[], ROW()-4,8)))</f>
        <v>124090.29967758048</v>
      </c>
      <c r="D206" s="18">
        <f ca="1">IF(ValuesEntered,IF(ROW()-ROW(Amortización[[#Headers],[interés]])=1,-IPMT(Tasa_de_interés/12,1,Duración_del_préstamo-ROWS($B$4:B206)+1,Amortización[[#This Row],[saldo de 
apertura]]),IFERROR(-IPMT(Tasa_de_interés/12,1,Amortización[[#This Row],[núm.
restante]],C207),0)),0)</f>
        <v>514.7237472786644</v>
      </c>
      <c r="E206" s="18">
        <f ca="1">IFERROR(IF(AND(ValuesEntered,Amortización[[#This Row],[pago
fecha]]&lt;&gt;""),-PPMT(Tasa_de_interés/12,1,Duración_del_préstamo-ROWS($B$4:B206)+1,Amortización[[#This Row],[saldo de 
apertura]]),""),0)</f>
        <v>556.60033070102747</v>
      </c>
      <c r="F206" s="18">
        <f ca="1">IF(Amortización[[#This Row],[pago
fecha]]="",0,Importe_del_impuesto_de_propiedad)</f>
        <v>375</v>
      </c>
      <c r="G206" s="18">
        <f ca="1">IF(Amortización[[#This Row],[pago
fecha]]="",0,Amortización[[#This Row],[interés]]+Amortización[[#This Row],[principal]]+Amortización[[#This Row],[impuesto de propiedad]])</f>
        <v>1446.324077979692</v>
      </c>
      <c r="H206" s="18">
        <f ca="1">IF(Amortización[[#This Row],[pago
fecha]]="",0,Amortización[[#This Row],[saldo de 
apertura]]-Amortización[[#This Row],[principal]])</f>
        <v>123533.69934687945</v>
      </c>
      <c r="I206" s="19">
        <f ca="1">IF(Amortización[[#This Row],[saldo de 
cierre]]&gt;0,LastRow-ROW(),0)</f>
        <v>157</v>
      </c>
    </row>
    <row r="207" spans="1:9" ht="15" customHeight="1" x14ac:dyDescent="0.25">
      <c r="A207" s="16">
        <f>ROWS($A$4:A207)</f>
        <v>204</v>
      </c>
      <c r="B207" s="17">
        <f ca="1">IF(ValuesEntered,IF(Amortización[[#This Row],[núm.]]&lt;=Duración_del_préstamo,IF(ROW()-ROW(Amortización[[#Headers],[pago
fecha]])=1,Inicio_del_préstamo,IF(H206&gt;0,EDATE(B206,1),"")),""),"")</f>
        <v>49500</v>
      </c>
      <c r="C207" s="18">
        <f ca="1">IF(ROW()-ROW(Amortización[[#Headers],[saldo de 
apertura]])=1,Importe_del_préstamo,IF(Amortización[[#This Row],[pago
fecha]]="",0,INDEX(Amortización[], ROW()-4,8)))</f>
        <v>123533.69934687945</v>
      </c>
      <c r="D207" s="18">
        <f ca="1">IF(ValuesEntered,IF(ROW()-ROW(Amortización[[#Headers],[interés]])=1,-IPMT(Tasa_de_interés/12,1,Duración_del_préstamo-ROWS($B$4:B207)+1,Amortización[[#This Row],[saldo de 
apertura]]),IFERROR(-IPMT(Tasa_de_interés/12,1,Amortización[[#This Row],[núm.
restante]],C208),0)),0)</f>
        <v>512.39491603389104</v>
      </c>
      <c r="E207" s="18">
        <f ca="1">IFERROR(IF(AND(ValuesEntered,Amortización[[#This Row],[pago
fecha]]&lt;&gt;""),-PPMT(Tasa_de_interés/12,1,Duración_del_préstamo-ROWS($B$4:B207)+1,Amortización[[#This Row],[saldo de 
apertura]]),""),0)</f>
        <v>558.9194987456151</v>
      </c>
      <c r="F207" s="18">
        <f ca="1">IF(Amortización[[#This Row],[pago
fecha]]="",0,Importe_del_impuesto_de_propiedad)</f>
        <v>375</v>
      </c>
      <c r="G207" s="18">
        <f ca="1">IF(Amortización[[#This Row],[pago
fecha]]="",0,Amortización[[#This Row],[interés]]+Amortización[[#This Row],[principal]]+Amortización[[#This Row],[impuesto de propiedad]])</f>
        <v>1446.314414779506</v>
      </c>
      <c r="H207" s="18">
        <f ca="1">IF(Amortización[[#This Row],[pago
fecha]]="",0,Amortización[[#This Row],[saldo de 
apertura]]-Amortización[[#This Row],[principal]])</f>
        <v>122974.77984813384</v>
      </c>
      <c r="I207" s="19">
        <f ca="1">IF(Amortización[[#This Row],[saldo de 
cierre]]&gt;0,LastRow-ROW(),0)</f>
        <v>156</v>
      </c>
    </row>
    <row r="208" spans="1:9" ht="15" customHeight="1" x14ac:dyDescent="0.25">
      <c r="A208" s="16">
        <f>ROWS($A$4:A208)</f>
        <v>205</v>
      </c>
      <c r="B208" s="17">
        <f ca="1">IF(ValuesEntered,IF(Amortización[[#This Row],[núm.]]&lt;=Duración_del_préstamo,IF(ROW()-ROW(Amortización[[#Headers],[pago
fecha]])=1,Inicio_del_préstamo,IF(H207&gt;0,EDATE(B207,1),"")),""),"")</f>
        <v>49531</v>
      </c>
      <c r="C208" s="18">
        <f ca="1">IF(ROW()-ROW(Amortización[[#Headers],[saldo de 
apertura]])=1,Importe_del_préstamo,IF(Amortización[[#This Row],[pago
fecha]]="",0,INDEX(Amortización[], ROW()-4,8)))</f>
        <v>122974.77984813384</v>
      </c>
      <c r="D208" s="18">
        <f ca="1">IF(ValuesEntered,IF(ROW()-ROW(Amortización[[#Headers],[interés]])=1,-IPMT(Tasa_de_interés/12,1,Duración_del_préstamo-ROWS($B$4:B208)+1,Amortización[[#This Row],[saldo de 
apertura]]),IFERROR(-IPMT(Tasa_de_interés/12,1,Amortización[[#This Row],[núm.
restante]],C209),0)),0)</f>
        <v>510.05638132559773</v>
      </c>
      <c r="E208" s="18">
        <f ca="1">IFERROR(IF(AND(ValuesEntered,Amortización[[#This Row],[pago
fecha]]&lt;&gt;""),-PPMT(Tasa_de_interés/12,1,Duración_del_préstamo-ROWS($B$4:B208)+1,Amortización[[#This Row],[saldo de 
apertura]]),""),0)</f>
        <v>561.24832999038836</v>
      </c>
      <c r="F208" s="18">
        <f ca="1">IF(Amortización[[#This Row],[pago
fecha]]="",0,Importe_del_impuesto_de_propiedad)</f>
        <v>375</v>
      </c>
      <c r="G208" s="18">
        <f ca="1">IF(Amortización[[#This Row],[pago
fecha]]="",0,Amortización[[#This Row],[interés]]+Amortización[[#This Row],[principal]]+Amortización[[#This Row],[impuesto de propiedad]])</f>
        <v>1446.304711315986</v>
      </c>
      <c r="H208" s="18">
        <f ca="1">IF(Amortización[[#This Row],[pago
fecha]]="",0,Amortización[[#This Row],[saldo de 
apertura]]-Amortización[[#This Row],[principal]])</f>
        <v>122413.53151814346</v>
      </c>
      <c r="I208" s="19">
        <f ca="1">IF(Amortización[[#This Row],[saldo de 
cierre]]&gt;0,LastRow-ROW(),0)</f>
        <v>155</v>
      </c>
    </row>
    <row r="209" spans="1:9" ht="15" customHeight="1" x14ac:dyDescent="0.25">
      <c r="A209" s="16">
        <f>ROWS($A$4:A209)</f>
        <v>206</v>
      </c>
      <c r="B209" s="17">
        <f ca="1">IF(ValuesEntered,IF(Amortización[[#This Row],[núm.]]&lt;=Duración_del_préstamo,IF(ROW()-ROW(Amortización[[#Headers],[pago
fecha]])=1,Inicio_del_préstamo,IF(H208&gt;0,EDATE(B208,1),"")),""),"")</f>
        <v>49562</v>
      </c>
      <c r="C209" s="18">
        <f ca="1">IF(ROW()-ROW(Amortización[[#Headers],[saldo de 
apertura]])=1,Importe_del_préstamo,IF(Amortización[[#This Row],[pago
fecha]]="",0,INDEX(Amortización[], ROW()-4,8)))</f>
        <v>122413.53151814346</v>
      </c>
      <c r="D209" s="18">
        <f ca="1">IF(ValuesEntered,IF(ROW()-ROW(Amortización[[#Headers],[interés]])=1,-IPMT(Tasa_de_interés/12,1,Duración_del_préstamo-ROWS($B$4:B209)+1,Amortización[[#This Row],[saldo de 
apertura]]),IFERROR(-IPMT(Tasa_de_interés/12,1,Amortización[[#This Row],[núm.
restante]],C210),0)),0)</f>
        <v>507.70810272268659</v>
      </c>
      <c r="E209" s="18">
        <f ca="1">IFERROR(IF(AND(ValuesEntered,Amortización[[#This Row],[pago
fecha]]&lt;&gt;""),-PPMT(Tasa_de_interés/12,1,Duración_del_préstamo-ROWS($B$4:B209)+1,Amortización[[#This Row],[saldo de 
apertura]]),""),0)</f>
        <v>563.58686469868178</v>
      </c>
      <c r="F209" s="18">
        <f ca="1">IF(Amortización[[#This Row],[pago
fecha]]="",0,Importe_del_impuesto_de_propiedad)</f>
        <v>375</v>
      </c>
      <c r="G209" s="18">
        <f ca="1">IF(Amortización[[#This Row],[pago
fecha]]="",0,Amortización[[#This Row],[interés]]+Amortización[[#This Row],[principal]]+Amortización[[#This Row],[impuesto de propiedad]])</f>
        <v>1446.2949674213683</v>
      </c>
      <c r="H209" s="18">
        <f ca="1">IF(Amortización[[#This Row],[pago
fecha]]="",0,Amortización[[#This Row],[saldo de 
apertura]]-Amortización[[#This Row],[principal]])</f>
        <v>121849.94465344478</v>
      </c>
      <c r="I209" s="19">
        <f ca="1">IF(Amortización[[#This Row],[saldo de 
cierre]]&gt;0,LastRow-ROW(),0)</f>
        <v>154</v>
      </c>
    </row>
    <row r="210" spans="1:9" ht="15" customHeight="1" x14ac:dyDescent="0.25">
      <c r="A210" s="16">
        <f>ROWS($A$4:A210)</f>
        <v>207</v>
      </c>
      <c r="B210" s="17">
        <f ca="1">IF(ValuesEntered,IF(Amortización[[#This Row],[núm.]]&lt;=Duración_del_préstamo,IF(ROW()-ROW(Amortización[[#Headers],[pago
fecha]])=1,Inicio_del_préstamo,IF(H209&gt;0,EDATE(B209,1),"")),""),"")</f>
        <v>49592</v>
      </c>
      <c r="C210" s="18">
        <f ca="1">IF(ROW()-ROW(Amortización[[#Headers],[saldo de 
apertura]])=1,Importe_del_préstamo,IF(Amortización[[#This Row],[pago
fecha]]="",0,INDEX(Amortización[], ROW()-4,8)))</f>
        <v>121849.94465344478</v>
      </c>
      <c r="D210" s="18">
        <f ca="1">IF(ValuesEntered,IF(ROW()-ROW(Amortización[[#Headers],[interés]])=1,-IPMT(Tasa_de_interés/12,1,Duración_del_préstamo-ROWS($B$4:B210)+1,Amortización[[#This Row],[saldo de 
apertura]]),IFERROR(-IPMT(Tasa_de_interés/12,1,Amortización[[#This Row],[núm.
restante]],C211),0)),0)</f>
        <v>505.35003962559659</v>
      </c>
      <c r="E210" s="18">
        <f ca="1">IFERROR(IF(AND(ValuesEntered,Amortización[[#This Row],[pago
fecha]]&lt;&gt;""),-PPMT(Tasa_de_interés/12,1,Duración_del_préstamo-ROWS($B$4:B210)+1,Amortización[[#This Row],[saldo de 
apertura]]),""),0)</f>
        <v>565.93514330159292</v>
      </c>
      <c r="F210" s="18">
        <f ca="1">IF(Amortización[[#This Row],[pago
fecha]]="",0,Importe_del_impuesto_de_propiedad)</f>
        <v>375</v>
      </c>
      <c r="G210" s="18">
        <f ca="1">IF(Amortización[[#This Row],[pago
fecha]]="",0,Amortización[[#This Row],[interés]]+Amortización[[#This Row],[principal]]+Amortización[[#This Row],[impuesto de propiedad]])</f>
        <v>1446.2851829271895</v>
      </c>
      <c r="H210" s="18">
        <f ca="1">IF(Amortización[[#This Row],[pago
fecha]]="",0,Amortización[[#This Row],[saldo de 
apertura]]-Amortización[[#This Row],[principal]])</f>
        <v>121284.00951014318</v>
      </c>
      <c r="I210" s="19">
        <f ca="1">IF(Amortización[[#This Row],[saldo de 
cierre]]&gt;0,LastRow-ROW(),0)</f>
        <v>153</v>
      </c>
    </row>
    <row r="211" spans="1:9" ht="15" customHeight="1" x14ac:dyDescent="0.25">
      <c r="A211" s="16">
        <f>ROWS($A$4:A211)</f>
        <v>208</v>
      </c>
      <c r="B211" s="17">
        <f ca="1">IF(ValuesEntered,IF(Amortización[[#This Row],[núm.]]&lt;=Duración_del_préstamo,IF(ROW()-ROW(Amortización[[#Headers],[pago
fecha]])=1,Inicio_del_préstamo,IF(H210&gt;0,EDATE(B210,1),"")),""),"")</f>
        <v>49623</v>
      </c>
      <c r="C211" s="18">
        <f ca="1">IF(ROW()-ROW(Amortización[[#Headers],[saldo de 
apertura]])=1,Importe_del_préstamo,IF(Amortización[[#This Row],[pago
fecha]]="",0,INDEX(Amortización[], ROW()-4,8)))</f>
        <v>121284.00951014318</v>
      </c>
      <c r="D211" s="18">
        <f ca="1">IF(ValuesEntered,IF(ROW()-ROW(Amortización[[#Headers],[interés]])=1,-IPMT(Tasa_de_interés/12,1,Duración_del_préstamo-ROWS($B$4:B211)+1,Amortización[[#This Row],[saldo de 
apertura]]),IFERROR(-IPMT(Tasa_de_interés/12,1,Amortización[[#This Row],[núm.
restante]],C212),0)),0)</f>
        <v>502.98215126560206</v>
      </c>
      <c r="E211" s="18">
        <f ca="1">IFERROR(IF(AND(ValuesEntered,Amortización[[#This Row],[pago
fecha]]&lt;&gt;""),-PPMT(Tasa_de_interés/12,1,Duración_del_préstamo-ROWS($B$4:B211)+1,Amortización[[#This Row],[saldo de 
apertura]]),""),0)</f>
        <v>568.29320639868274</v>
      </c>
      <c r="F211" s="18">
        <f ca="1">IF(Amortización[[#This Row],[pago
fecha]]="",0,Importe_del_impuesto_de_propiedad)</f>
        <v>375</v>
      </c>
      <c r="G211" s="18">
        <f ca="1">IF(Amortización[[#This Row],[pago
fecha]]="",0,Amortización[[#This Row],[interés]]+Amortización[[#This Row],[principal]]+Amortización[[#This Row],[impuesto de propiedad]])</f>
        <v>1446.2753576642849</v>
      </c>
      <c r="H211" s="18">
        <f ca="1">IF(Amortización[[#This Row],[pago
fecha]]="",0,Amortización[[#This Row],[saldo de 
apertura]]-Amortización[[#This Row],[principal]])</f>
        <v>120715.7163037445</v>
      </c>
      <c r="I211" s="19">
        <f ca="1">IF(Amortización[[#This Row],[saldo de 
cierre]]&gt;0,LastRow-ROW(),0)</f>
        <v>152</v>
      </c>
    </row>
    <row r="212" spans="1:9" ht="15" customHeight="1" x14ac:dyDescent="0.25">
      <c r="A212" s="16">
        <f>ROWS($A$4:A212)</f>
        <v>209</v>
      </c>
      <c r="B212" s="17">
        <f ca="1">IF(ValuesEntered,IF(Amortización[[#This Row],[núm.]]&lt;=Duración_del_préstamo,IF(ROW()-ROW(Amortización[[#Headers],[pago
fecha]])=1,Inicio_del_préstamo,IF(H211&gt;0,EDATE(B211,1),"")),""),"")</f>
        <v>49653</v>
      </c>
      <c r="C212" s="18">
        <f ca="1">IF(ROW()-ROW(Amortización[[#Headers],[saldo de 
apertura]])=1,Importe_del_préstamo,IF(Amortización[[#This Row],[pago
fecha]]="",0,INDEX(Amortización[], ROW()-4,8)))</f>
        <v>120715.7163037445</v>
      </c>
      <c r="D212" s="18">
        <f ca="1">IF(ValuesEntered,IF(ROW()-ROW(Amortización[[#Headers],[interés]])=1,-IPMT(Tasa_de_interés/12,1,Duración_del_préstamo-ROWS($B$4:B212)+1,Amortización[[#This Row],[saldo de 
apertura]]),IFERROR(-IPMT(Tasa_de_interés/12,1,Amortización[[#This Row],[núm.
restante]],C213),0)),0)</f>
        <v>500.60439670410761</v>
      </c>
      <c r="E212" s="18">
        <f ca="1">IFERROR(IF(AND(ValuesEntered,Amortización[[#This Row],[pago
fecha]]&lt;&gt;""),-PPMT(Tasa_de_interés/12,1,Duración_del_préstamo-ROWS($B$4:B212)+1,Amortización[[#This Row],[saldo de 
apertura]]),""),0)</f>
        <v>570.66109475867745</v>
      </c>
      <c r="F212" s="18">
        <f ca="1">IF(Amortización[[#This Row],[pago
fecha]]="",0,Importe_del_impuesto_de_propiedad)</f>
        <v>375</v>
      </c>
      <c r="G212" s="18">
        <f ca="1">IF(Amortización[[#This Row],[pago
fecha]]="",0,Amortización[[#This Row],[interés]]+Amortización[[#This Row],[principal]]+Amortización[[#This Row],[impuesto de propiedad]])</f>
        <v>1446.2654914627851</v>
      </c>
      <c r="H212" s="18">
        <f ca="1">IF(Amortización[[#This Row],[pago
fecha]]="",0,Amortización[[#This Row],[saldo de 
apertura]]-Amortización[[#This Row],[principal]])</f>
        <v>120145.05520898582</v>
      </c>
      <c r="I212" s="19">
        <f ca="1">IF(Amortización[[#This Row],[saldo de 
cierre]]&gt;0,LastRow-ROW(),0)</f>
        <v>151</v>
      </c>
    </row>
    <row r="213" spans="1:9" ht="15" customHeight="1" x14ac:dyDescent="0.25">
      <c r="A213" s="16">
        <f>ROWS($A$4:A213)</f>
        <v>210</v>
      </c>
      <c r="B213" s="17">
        <f ca="1">IF(ValuesEntered,IF(Amortización[[#This Row],[núm.]]&lt;=Duración_del_préstamo,IF(ROW()-ROW(Amortización[[#Headers],[pago
fecha]])=1,Inicio_del_préstamo,IF(H212&gt;0,EDATE(B212,1),"")),""),"")</f>
        <v>49684</v>
      </c>
      <c r="C213" s="18">
        <f ca="1">IF(ROW()-ROW(Amortización[[#Headers],[saldo de 
apertura]])=1,Importe_del_préstamo,IF(Amortización[[#This Row],[pago
fecha]]="",0,INDEX(Amortización[], ROW()-4,8)))</f>
        <v>120145.05520898582</v>
      </c>
      <c r="D213" s="18">
        <f ca="1">IF(ValuesEntered,IF(ROW()-ROW(Amortización[[#Headers],[interés]])=1,-IPMT(Tasa_de_interés/12,1,Duración_del_préstamo-ROWS($B$4:B213)+1,Amortización[[#This Row],[saldo de 
apertura]]),IFERROR(-IPMT(Tasa_de_interés/12,1,Amortización[[#This Row],[núm.
restante]],C214),0)),0)</f>
        <v>498.21673483194019</v>
      </c>
      <c r="E213" s="18">
        <f ca="1">IFERROR(IF(AND(ValuesEntered,Amortización[[#This Row],[pago
fecha]]&lt;&gt;""),-PPMT(Tasa_de_interés/12,1,Duración_del_préstamo-ROWS($B$4:B213)+1,Amortización[[#This Row],[saldo de 
apertura]]),""),0)</f>
        <v>573.03884932017183</v>
      </c>
      <c r="F213" s="18">
        <f ca="1">IF(Amortización[[#This Row],[pago
fecha]]="",0,Importe_del_impuesto_de_propiedad)</f>
        <v>375</v>
      </c>
      <c r="G213" s="18">
        <f ca="1">IF(Amortización[[#This Row],[pago
fecha]]="",0,Amortización[[#This Row],[interés]]+Amortización[[#This Row],[principal]]+Amortización[[#This Row],[impuesto de propiedad]])</f>
        <v>1446.2555841521121</v>
      </c>
      <c r="H213" s="18">
        <f ca="1">IF(Amortización[[#This Row],[pago
fecha]]="",0,Amortización[[#This Row],[saldo de 
apertura]]-Amortización[[#This Row],[principal]])</f>
        <v>119572.01635966565</v>
      </c>
      <c r="I213" s="19">
        <f ca="1">IF(Amortización[[#This Row],[saldo de 
cierre]]&gt;0,LastRow-ROW(),0)</f>
        <v>150</v>
      </c>
    </row>
    <row r="214" spans="1:9" ht="15" customHeight="1" x14ac:dyDescent="0.25">
      <c r="A214" s="16">
        <f>ROWS($A$4:A214)</f>
        <v>211</v>
      </c>
      <c r="B214" s="17">
        <f ca="1">IF(ValuesEntered,IF(Amortización[[#This Row],[núm.]]&lt;=Duración_del_préstamo,IF(ROW()-ROW(Amortización[[#Headers],[pago
fecha]])=1,Inicio_del_préstamo,IF(H213&gt;0,EDATE(B213,1),"")),""),"")</f>
        <v>49715</v>
      </c>
      <c r="C214" s="18">
        <f ca="1">IF(ROW()-ROW(Amortización[[#Headers],[saldo de 
apertura]])=1,Importe_del_préstamo,IF(Amortización[[#This Row],[pago
fecha]]="",0,INDEX(Amortización[], ROW()-4,8)))</f>
        <v>119572.01635966565</v>
      </c>
      <c r="D214" s="18">
        <f ca="1">IF(ValuesEntered,IF(ROW()-ROW(Amortización[[#Headers],[interés]])=1,-IPMT(Tasa_de_interés/12,1,Duración_del_préstamo-ROWS($B$4:B214)+1,Amortización[[#This Row],[saldo de 
apertura]]),IFERROR(-IPMT(Tasa_de_interés/12,1,Amortización[[#This Row],[núm.
restante]],C215),0)),0)</f>
        <v>495.81912436863877</v>
      </c>
      <c r="E214" s="18">
        <f ca="1">IFERROR(IF(AND(ValuesEntered,Amortización[[#This Row],[pago
fecha]]&lt;&gt;""),-PPMT(Tasa_de_interés/12,1,Duración_del_préstamo-ROWS($B$4:B214)+1,Amortización[[#This Row],[saldo de 
apertura]]),""),0)</f>
        <v>575.42651119233926</v>
      </c>
      <c r="F214" s="18">
        <f ca="1">IF(Amortización[[#This Row],[pago
fecha]]="",0,Importe_del_impuesto_de_propiedad)</f>
        <v>375</v>
      </c>
      <c r="G214" s="18">
        <f ca="1">IF(Amortización[[#This Row],[pago
fecha]]="",0,Amortización[[#This Row],[interés]]+Amortización[[#This Row],[principal]]+Amortización[[#This Row],[impuesto de propiedad]])</f>
        <v>1446.2456355609779</v>
      </c>
      <c r="H214" s="18">
        <f ca="1">IF(Amortización[[#This Row],[pago
fecha]]="",0,Amortización[[#This Row],[saldo de 
apertura]]-Amortización[[#This Row],[principal]])</f>
        <v>118996.5898484733</v>
      </c>
      <c r="I214" s="19">
        <f ca="1">IF(Amortización[[#This Row],[saldo de 
cierre]]&gt;0,LastRow-ROW(),0)</f>
        <v>149</v>
      </c>
    </row>
    <row r="215" spans="1:9" ht="15" customHeight="1" x14ac:dyDescent="0.25">
      <c r="A215" s="16">
        <f>ROWS($A$4:A215)</f>
        <v>212</v>
      </c>
      <c r="B215" s="17">
        <f ca="1">IF(ValuesEntered,IF(Amortización[[#This Row],[núm.]]&lt;=Duración_del_préstamo,IF(ROW()-ROW(Amortización[[#Headers],[pago
fecha]])=1,Inicio_del_préstamo,IF(H214&gt;0,EDATE(B214,1),"")),""),"")</f>
        <v>49744</v>
      </c>
      <c r="C215" s="18">
        <f ca="1">IF(ROW()-ROW(Amortización[[#Headers],[saldo de 
apertura]])=1,Importe_del_préstamo,IF(Amortización[[#This Row],[pago
fecha]]="",0,INDEX(Amortización[], ROW()-4,8)))</f>
        <v>118996.5898484733</v>
      </c>
      <c r="D215" s="18">
        <f ca="1">IF(ValuesEntered,IF(ROW()-ROW(Amortización[[#Headers],[interés]])=1,-IPMT(Tasa_de_interés/12,1,Duración_del_préstamo-ROWS($B$4:B215)+1,Amortización[[#This Row],[saldo de 
apertura]]),IFERROR(-IPMT(Tasa_de_interés/12,1,Amortización[[#This Row],[núm.
restante]],C216),0)),0)</f>
        <v>493.41152386174031</v>
      </c>
      <c r="E215" s="18">
        <f ca="1">IFERROR(IF(AND(ValuesEntered,Amortización[[#This Row],[pago
fecha]]&lt;&gt;""),-PPMT(Tasa_de_interés/12,1,Duración_del_préstamo-ROWS($B$4:B215)+1,Amortización[[#This Row],[saldo de 
apertura]]),""),0)</f>
        <v>577.82412165564062</v>
      </c>
      <c r="F215" s="18">
        <f ca="1">IF(Amortización[[#This Row],[pago
fecha]]="",0,Importe_del_impuesto_de_propiedad)</f>
        <v>375</v>
      </c>
      <c r="G215" s="18">
        <f ca="1">IF(Amortización[[#This Row],[pago
fecha]]="",0,Amortización[[#This Row],[interés]]+Amortización[[#This Row],[principal]]+Amortización[[#This Row],[impuesto de propiedad]])</f>
        <v>1446.2356455173808</v>
      </c>
      <c r="H215" s="18">
        <f ca="1">IF(Amortización[[#This Row],[pago
fecha]]="",0,Amortización[[#This Row],[saldo de 
apertura]]-Amortización[[#This Row],[principal]])</f>
        <v>118418.76572681767</v>
      </c>
      <c r="I215" s="19">
        <f ca="1">IF(Amortización[[#This Row],[saldo de 
cierre]]&gt;0,LastRow-ROW(),0)</f>
        <v>148</v>
      </c>
    </row>
    <row r="216" spans="1:9" ht="15" customHeight="1" x14ac:dyDescent="0.25">
      <c r="A216" s="16">
        <f>ROWS($A$4:A216)</f>
        <v>213</v>
      </c>
      <c r="B216" s="17">
        <f ca="1">IF(ValuesEntered,IF(Amortización[[#This Row],[núm.]]&lt;=Duración_del_préstamo,IF(ROW()-ROW(Amortización[[#Headers],[pago
fecha]])=1,Inicio_del_préstamo,IF(H215&gt;0,EDATE(B215,1),"")),""),"")</f>
        <v>49775</v>
      </c>
      <c r="C216" s="18">
        <f ca="1">IF(ROW()-ROW(Amortización[[#Headers],[saldo de 
apertura]])=1,Importe_del_préstamo,IF(Amortización[[#This Row],[pago
fecha]]="",0,INDEX(Amortización[], ROW()-4,8)))</f>
        <v>118418.76572681767</v>
      </c>
      <c r="D216" s="18">
        <f ca="1">IF(ValuesEntered,IF(ROW()-ROW(Amortización[[#Headers],[interés]])=1,-IPMT(Tasa_de_interés/12,1,Duración_del_préstamo-ROWS($B$4:B216)+1,Amortización[[#This Row],[saldo de 
apertura]]),IFERROR(-IPMT(Tasa_de_interés/12,1,Amortización[[#This Row],[núm.
restante]],C217),0)),0)</f>
        <v>490.99389168606302</v>
      </c>
      <c r="E216" s="18">
        <f ca="1">IFERROR(IF(AND(ValuesEntered,Amortización[[#This Row],[pago
fecha]]&lt;&gt;""),-PPMT(Tasa_de_interés/12,1,Duración_del_préstamo-ROWS($B$4:B216)+1,Amortización[[#This Row],[saldo de 
apertura]]),""),0)</f>
        <v>580.2317221625392</v>
      </c>
      <c r="F216" s="18">
        <f ca="1">IF(Amortización[[#This Row],[pago
fecha]]="",0,Importe_del_impuesto_de_propiedad)</f>
        <v>375</v>
      </c>
      <c r="G216" s="18">
        <f ca="1">IF(Amortización[[#This Row],[pago
fecha]]="",0,Amortización[[#This Row],[interés]]+Amortización[[#This Row],[principal]]+Amortización[[#This Row],[impuesto de propiedad]])</f>
        <v>1446.2256138486023</v>
      </c>
      <c r="H216" s="18">
        <f ca="1">IF(Amortización[[#This Row],[pago
fecha]]="",0,Amortización[[#This Row],[saldo de 
apertura]]-Amortización[[#This Row],[principal]])</f>
        <v>117838.53400465513</v>
      </c>
      <c r="I216" s="19">
        <f ca="1">IF(Amortización[[#This Row],[saldo de 
cierre]]&gt;0,LastRow-ROW(),0)</f>
        <v>147</v>
      </c>
    </row>
    <row r="217" spans="1:9" ht="15" customHeight="1" x14ac:dyDescent="0.25">
      <c r="A217" s="16">
        <f>ROWS($A$4:A217)</f>
        <v>214</v>
      </c>
      <c r="B217" s="17">
        <f ca="1">IF(ValuesEntered,IF(Amortización[[#This Row],[núm.]]&lt;=Duración_del_préstamo,IF(ROW()-ROW(Amortización[[#Headers],[pago
fecha]])=1,Inicio_del_préstamo,IF(H216&gt;0,EDATE(B216,1),"")),""),"")</f>
        <v>49805</v>
      </c>
      <c r="C217" s="18">
        <f ca="1">IF(ROW()-ROW(Amortización[[#Headers],[saldo de 
apertura]])=1,Importe_del_préstamo,IF(Amortización[[#This Row],[pago
fecha]]="",0,INDEX(Amortización[], ROW()-4,8)))</f>
        <v>117838.53400465513</v>
      </c>
      <c r="D217" s="18">
        <f ca="1">IF(ValuesEntered,IF(ROW()-ROW(Amortización[[#Headers],[interés]])=1,-IPMT(Tasa_de_interés/12,1,Duración_del_préstamo-ROWS($B$4:B217)+1,Amortización[[#This Row],[saldo de 
apertura]]),IFERROR(-IPMT(Tasa_de_interés/12,1,Amortización[[#This Row],[núm.
restante]],C218),0)),0)</f>
        <v>488.56618604298717</v>
      </c>
      <c r="E217" s="18">
        <f ca="1">IFERROR(IF(AND(ValuesEntered,Amortización[[#This Row],[pago
fecha]]&lt;&gt;""),-PPMT(Tasa_de_interés/12,1,Duración_del_préstamo-ROWS($B$4:B217)+1,Amortización[[#This Row],[saldo de 
apertura]]),""),0)</f>
        <v>582.64935433821643</v>
      </c>
      <c r="F217" s="18">
        <f ca="1">IF(Amortización[[#This Row],[pago
fecha]]="",0,Importe_del_impuesto_de_propiedad)</f>
        <v>375</v>
      </c>
      <c r="G217" s="18">
        <f ca="1">IF(Amortización[[#This Row],[pago
fecha]]="",0,Amortización[[#This Row],[interés]]+Amortización[[#This Row],[principal]]+Amortización[[#This Row],[impuesto de propiedad]])</f>
        <v>1446.2155403812035</v>
      </c>
      <c r="H217" s="18">
        <f ca="1">IF(Amortización[[#This Row],[pago
fecha]]="",0,Amortización[[#This Row],[saldo de 
apertura]]-Amortización[[#This Row],[principal]])</f>
        <v>117255.88465031692</v>
      </c>
      <c r="I217" s="19">
        <f ca="1">IF(Amortización[[#This Row],[saldo de 
cierre]]&gt;0,LastRow-ROW(),0)</f>
        <v>146</v>
      </c>
    </row>
    <row r="218" spans="1:9" ht="15" customHeight="1" x14ac:dyDescent="0.25">
      <c r="A218" s="16">
        <f>ROWS($A$4:A218)</f>
        <v>215</v>
      </c>
      <c r="B218" s="17">
        <f ca="1">IF(ValuesEntered,IF(Amortización[[#This Row],[núm.]]&lt;=Duración_del_préstamo,IF(ROW()-ROW(Amortización[[#Headers],[pago
fecha]])=1,Inicio_del_préstamo,IF(H217&gt;0,EDATE(B217,1),"")),""),"")</f>
        <v>49836</v>
      </c>
      <c r="C218" s="18">
        <f ca="1">IF(ROW()-ROW(Amortización[[#Headers],[saldo de 
apertura]])=1,Importe_del_préstamo,IF(Amortización[[#This Row],[pago
fecha]]="",0,INDEX(Amortización[], ROW()-4,8)))</f>
        <v>117255.88465031692</v>
      </c>
      <c r="D218" s="18">
        <f ca="1">IF(ValuesEntered,IF(ROW()-ROW(Amortización[[#Headers],[interés]])=1,-IPMT(Tasa_de_interés/12,1,Duración_del_préstamo-ROWS($B$4:B218)+1,Amortización[[#This Row],[saldo de 
apertura]]),IFERROR(-IPMT(Tasa_de_interés/12,1,Amortización[[#This Row],[núm.
restante]],C219),0)),0)</f>
        <v>486.12836495973175</v>
      </c>
      <c r="E218" s="18">
        <f ca="1">IFERROR(IF(AND(ValuesEntered,Amortización[[#This Row],[pago
fecha]]&lt;&gt;""),-PPMT(Tasa_de_interés/12,1,Duración_del_préstamo-ROWS($B$4:B218)+1,Amortización[[#This Row],[saldo de 
apertura]]),""),0)</f>
        <v>585.07705998129222</v>
      </c>
      <c r="F218" s="18">
        <f ca="1">IF(Amortización[[#This Row],[pago
fecha]]="",0,Importe_del_impuesto_de_propiedad)</f>
        <v>375</v>
      </c>
      <c r="G218" s="18">
        <f ca="1">IF(Amortización[[#This Row],[pago
fecha]]="",0,Amortización[[#This Row],[interés]]+Amortización[[#This Row],[principal]]+Amortización[[#This Row],[impuesto de propiedad]])</f>
        <v>1446.2054249410239</v>
      </c>
      <c r="H218" s="18">
        <f ca="1">IF(Amortización[[#This Row],[pago
fecha]]="",0,Amortización[[#This Row],[saldo de 
apertura]]-Amortización[[#This Row],[principal]])</f>
        <v>116670.80759033562</v>
      </c>
      <c r="I218" s="19">
        <f ca="1">IF(Amortización[[#This Row],[saldo de 
cierre]]&gt;0,LastRow-ROW(),0)</f>
        <v>145</v>
      </c>
    </row>
    <row r="219" spans="1:9" ht="15" customHeight="1" x14ac:dyDescent="0.25">
      <c r="A219" s="16">
        <f>ROWS($A$4:A219)</f>
        <v>216</v>
      </c>
      <c r="B219" s="17">
        <f ca="1">IF(ValuesEntered,IF(Amortización[[#This Row],[núm.]]&lt;=Duración_del_préstamo,IF(ROW()-ROW(Amortización[[#Headers],[pago
fecha]])=1,Inicio_del_préstamo,IF(H218&gt;0,EDATE(B218,1),"")),""),"")</f>
        <v>49866</v>
      </c>
      <c r="C219" s="18">
        <f ca="1">IF(ROW()-ROW(Amortización[[#Headers],[saldo de 
apertura]])=1,Importe_del_préstamo,IF(Amortización[[#This Row],[pago
fecha]]="",0,INDEX(Amortización[], ROW()-4,8)))</f>
        <v>116670.80759033562</v>
      </c>
      <c r="D219" s="18">
        <f ca="1">IF(ValuesEntered,IF(ROW()-ROW(Amortización[[#Headers],[interés]])=1,-IPMT(Tasa_de_interés/12,1,Duración_del_préstamo-ROWS($B$4:B219)+1,Amortización[[#This Row],[saldo de 
apertura]]),IFERROR(-IPMT(Tasa_de_interés/12,1,Amortización[[#This Row],[núm.
restante]],C220),0)),0)</f>
        <v>483.68038628862945</v>
      </c>
      <c r="E219" s="18">
        <f ca="1">IFERROR(IF(AND(ValuesEntered,Amortización[[#This Row],[pago
fecha]]&lt;&gt;""),-PPMT(Tasa_de_interés/12,1,Duración_del_préstamo-ROWS($B$4:B219)+1,Amortización[[#This Row],[saldo de 
apertura]]),""),0)</f>
        <v>587.51488106454769</v>
      </c>
      <c r="F219" s="18">
        <f ca="1">IF(Amortización[[#This Row],[pago
fecha]]="",0,Importe_del_impuesto_de_propiedad)</f>
        <v>375</v>
      </c>
      <c r="G219" s="18">
        <f ca="1">IF(Amortización[[#This Row],[pago
fecha]]="",0,Amortización[[#This Row],[interés]]+Amortización[[#This Row],[principal]]+Amortización[[#This Row],[impuesto de propiedad]])</f>
        <v>1446.1952673531771</v>
      </c>
      <c r="H219" s="18">
        <f ca="1">IF(Amortización[[#This Row],[pago
fecha]]="",0,Amortización[[#This Row],[saldo de 
apertura]]-Amortización[[#This Row],[principal]])</f>
        <v>116083.29270927107</v>
      </c>
      <c r="I219" s="19">
        <f ca="1">IF(Amortización[[#This Row],[saldo de 
cierre]]&gt;0,LastRow-ROW(),0)</f>
        <v>144</v>
      </c>
    </row>
    <row r="220" spans="1:9" ht="15" customHeight="1" x14ac:dyDescent="0.25">
      <c r="A220" s="16">
        <f>ROWS($A$4:A220)</f>
        <v>217</v>
      </c>
      <c r="B220" s="17">
        <f ca="1">IF(ValuesEntered,IF(Amortización[[#This Row],[núm.]]&lt;=Duración_del_préstamo,IF(ROW()-ROW(Amortización[[#Headers],[pago
fecha]])=1,Inicio_del_préstamo,IF(H219&gt;0,EDATE(B219,1),"")),""),"")</f>
        <v>49897</v>
      </c>
      <c r="C220" s="18">
        <f ca="1">IF(ROW()-ROW(Amortización[[#Headers],[saldo de 
apertura]])=1,Importe_del_préstamo,IF(Amortización[[#This Row],[pago
fecha]]="",0,INDEX(Amortización[], ROW()-4,8)))</f>
        <v>116083.29270927107</v>
      </c>
      <c r="D220" s="18">
        <f ca="1">IF(ValuesEntered,IF(ROW()-ROW(Amortización[[#Headers],[interés]])=1,-IPMT(Tasa_de_interés/12,1,Duración_del_préstamo-ROWS($B$4:B220)+1,Amortización[[#This Row],[saldo de 
apertura]]),IFERROR(-IPMT(Tasa_de_interés/12,1,Amortización[[#This Row],[núm.
restante]],C221),0)),0)</f>
        <v>481.22220770639757</v>
      </c>
      <c r="E220" s="18">
        <f ca="1">IFERROR(IF(AND(ValuesEntered,Amortización[[#This Row],[pago
fecha]]&lt;&gt;""),-PPMT(Tasa_de_interés/12,1,Duración_del_préstamo-ROWS($B$4:B220)+1,Amortización[[#This Row],[saldo de 
apertura]]),""),0)</f>
        <v>589.96285973565</v>
      </c>
      <c r="F220" s="18">
        <f ca="1">IF(Amortización[[#This Row],[pago
fecha]]="",0,Importe_del_impuesto_de_propiedad)</f>
        <v>375</v>
      </c>
      <c r="G220" s="18">
        <f ca="1">IF(Amortización[[#This Row],[pago
fecha]]="",0,Amortización[[#This Row],[interés]]+Amortización[[#This Row],[principal]]+Amortización[[#This Row],[impuesto de propiedad]])</f>
        <v>1446.1850674420475</v>
      </c>
      <c r="H220" s="18">
        <f ca="1">IF(Amortización[[#This Row],[pago
fecha]]="",0,Amortización[[#This Row],[saldo de 
apertura]]-Amortización[[#This Row],[principal]])</f>
        <v>115493.32984953542</v>
      </c>
      <c r="I220" s="19">
        <f ca="1">IF(Amortización[[#This Row],[saldo de 
cierre]]&gt;0,LastRow-ROW(),0)</f>
        <v>143</v>
      </c>
    </row>
    <row r="221" spans="1:9" ht="15" customHeight="1" x14ac:dyDescent="0.25">
      <c r="A221" s="16">
        <f>ROWS($A$4:A221)</f>
        <v>218</v>
      </c>
      <c r="B221" s="17">
        <f ca="1">IF(ValuesEntered,IF(Amortización[[#This Row],[núm.]]&lt;=Duración_del_préstamo,IF(ROW()-ROW(Amortización[[#Headers],[pago
fecha]])=1,Inicio_del_préstamo,IF(H220&gt;0,EDATE(B220,1),"")),""),"")</f>
        <v>49928</v>
      </c>
      <c r="C221" s="18">
        <f ca="1">IF(ROW()-ROW(Amortización[[#Headers],[saldo de 
apertura]])=1,Importe_del_préstamo,IF(Amortización[[#This Row],[pago
fecha]]="",0,INDEX(Amortización[], ROW()-4,8)))</f>
        <v>115493.32984953542</v>
      </c>
      <c r="D221" s="18">
        <f ca="1">IF(ValuesEntered,IF(ROW()-ROW(Amortización[[#Headers],[interés]])=1,-IPMT(Tasa_de_interés/12,1,Duración_del_préstamo-ROWS($B$4:B221)+1,Amortización[[#This Row],[saldo de 
apertura]]),IFERROR(-IPMT(Tasa_de_interés/12,1,Amortización[[#This Row],[núm.
restante]],C222),0)),0)</f>
        <v>478.75378671340638</v>
      </c>
      <c r="E221" s="18">
        <f ca="1">IFERROR(IF(AND(ValuesEntered,Amortización[[#This Row],[pago
fecha]]&lt;&gt;""),-PPMT(Tasa_de_interés/12,1,Duración_del_préstamo-ROWS($B$4:B221)+1,Amortización[[#This Row],[saldo de 
apertura]]),""),0)</f>
        <v>592.42103831788177</v>
      </c>
      <c r="F221" s="18">
        <f ca="1">IF(Amortización[[#This Row],[pago
fecha]]="",0,Importe_del_impuesto_de_propiedad)</f>
        <v>375</v>
      </c>
      <c r="G221" s="18">
        <f ca="1">IF(Amortización[[#This Row],[pago
fecha]]="",0,Amortización[[#This Row],[interés]]+Amortización[[#This Row],[principal]]+Amortización[[#This Row],[impuesto de propiedad]])</f>
        <v>1446.174825031288</v>
      </c>
      <c r="H221" s="18">
        <f ca="1">IF(Amortización[[#This Row],[pago
fecha]]="",0,Amortización[[#This Row],[saldo de 
apertura]]-Amortización[[#This Row],[principal]])</f>
        <v>114900.90881121754</v>
      </c>
      <c r="I221" s="19">
        <f ca="1">IF(Amortización[[#This Row],[saldo de 
cierre]]&gt;0,LastRow-ROW(),0)</f>
        <v>142</v>
      </c>
    </row>
    <row r="222" spans="1:9" ht="15" customHeight="1" x14ac:dyDescent="0.25">
      <c r="A222" s="16">
        <f>ROWS($A$4:A222)</f>
        <v>219</v>
      </c>
      <c r="B222" s="17">
        <f ca="1">IF(ValuesEntered,IF(Amortización[[#This Row],[núm.]]&lt;=Duración_del_préstamo,IF(ROW()-ROW(Amortización[[#Headers],[pago
fecha]])=1,Inicio_del_préstamo,IF(H221&gt;0,EDATE(B221,1),"")),""),"")</f>
        <v>49958</v>
      </c>
      <c r="C222" s="18">
        <f ca="1">IF(ROW()-ROW(Amortización[[#Headers],[saldo de 
apertura]])=1,Importe_del_préstamo,IF(Amortización[[#This Row],[pago
fecha]]="",0,INDEX(Amortización[], ROW()-4,8)))</f>
        <v>114900.90881121754</v>
      </c>
      <c r="D222" s="18">
        <f ca="1">IF(ValuesEntered,IF(ROW()-ROW(Amortización[[#Headers],[interés]])=1,-IPMT(Tasa_de_interés/12,1,Duración_del_préstamo-ROWS($B$4:B222)+1,Amortización[[#This Row],[saldo de 
apertura]]),IFERROR(-IPMT(Tasa_de_interés/12,1,Amortización[[#This Row],[núm.
restante]],C223),0)),0)</f>
        <v>476.27508063294442</v>
      </c>
      <c r="E222" s="18">
        <f ca="1">IFERROR(IF(AND(ValuesEntered,Amortización[[#This Row],[pago
fecha]]&lt;&gt;""),-PPMT(Tasa_de_interés/12,1,Duración_del_préstamo-ROWS($B$4:B222)+1,Amortización[[#This Row],[saldo de 
apertura]]),""),0)</f>
        <v>594.88945931087301</v>
      </c>
      <c r="F222" s="18">
        <f ca="1">IF(Amortización[[#This Row],[pago
fecha]]="",0,Importe_del_impuesto_de_propiedad)</f>
        <v>375</v>
      </c>
      <c r="G222" s="18">
        <f ca="1">IF(Amortización[[#This Row],[pago
fecha]]="",0,Amortización[[#This Row],[interés]]+Amortización[[#This Row],[principal]]+Amortización[[#This Row],[impuesto de propiedad]])</f>
        <v>1446.1645399438175</v>
      </c>
      <c r="H222" s="18">
        <f ca="1">IF(Amortización[[#This Row],[pago
fecha]]="",0,Amortización[[#This Row],[saldo de 
apertura]]-Amortización[[#This Row],[principal]])</f>
        <v>114306.01935190667</v>
      </c>
      <c r="I222" s="19">
        <f ca="1">IF(Amortización[[#This Row],[saldo de 
cierre]]&gt;0,LastRow-ROW(),0)</f>
        <v>141</v>
      </c>
    </row>
    <row r="223" spans="1:9" ht="15" customHeight="1" x14ac:dyDescent="0.25">
      <c r="A223" s="16">
        <f>ROWS($A$4:A223)</f>
        <v>220</v>
      </c>
      <c r="B223" s="17">
        <f ca="1">IF(ValuesEntered,IF(Amortización[[#This Row],[núm.]]&lt;=Duración_del_préstamo,IF(ROW()-ROW(Amortización[[#Headers],[pago
fecha]])=1,Inicio_del_préstamo,IF(H222&gt;0,EDATE(B222,1),"")),""),"")</f>
        <v>49989</v>
      </c>
      <c r="C223" s="18">
        <f ca="1">IF(ROW()-ROW(Amortización[[#Headers],[saldo de 
apertura]])=1,Importe_del_préstamo,IF(Amortización[[#This Row],[pago
fecha]]="",0,INDEX(Amortización[], ROW()-4,8)))</f>
        <v>114306.01935190667</v>
      </c>
      <c r="D223" s="18">
        <f ca="1">IF(ValuesEntered,IF(ROW()-ROW(Amortización[[#Headers],[interés]])=1,-IPMT(Tasa_de_interés/12,1,Duración_del_préstamo-ROWS($B$4:B223)+1,Amortización[[#This Row],[saldo de 
apertura]]),IFERROR(-IPMT(Tasa_de_interés/12,1,Amortización[[#This Row],[núm.
restante]],C224),0)),0)</f>
        <v>473.78604661048053</v>
      </c>
      <c r="E223" s="18">
        <f ca="1">IFERROR(IF(AND(ValuesEntered,Amortización[[#This Row],[pago
fecha]]&lt;&gt;""),-PPMT(Tasa_de_interés/12,1,Duración_del_préstamo-ROWS($B$4:B223)+1,Amortización[[#This Row],[saldo de 
apertura]]),""),0)</f>
        <v>597.36816539133508</v>
      </c>
      <c r="F223" s="18">
        <f ca="1">IF(Amortización[[#This Row],[pago
fecha]]="",0,Importe_del_impuesto_de_propiedad)</f>
        <v>375</v>
      </c>
      <c r="G223" s="18">
        <f ca="1">IF(Amortización[[#This Row],[pago
fecha]]="",0,Amortización[[#This Row],[interés]]+Amortización[[#This Row],[principal]]+Amortización[[#This Row],[impuesto de propiedad]])</f>
        <v>1446.1542120018157</v>
      </c>
      <c r="H223" s="18">
        <f ca="1">IF(Amortización[[#This Row],[pago
fecha]]="",0,Amortización[[#This Row],[saldo de 
apertura]]-Amortización[[#This Row],[principal]])</f>
        <v>113708.65118651533</v>
      </c>
      <c r="I223" s="19">
        <f ca="1">IF(Amortización[[#This Row],[saldo de 
cierre]]&gt;0,LastRow-ROW(),0)</f>
        <v>140</v>
      </c>
    </row>
    <row r="224" spans="1:9" ht="15" customHeight="1" x14ac:dyDescent="0.25">
      <c r="A224" s="16">
        <f>ROWS($A$4:A224)</f>
        <v>221</v>
      </c>
      <c r="B224" s="17">
        <f ca="1">IF(ValuesEntered,IF(Amortización[[#This Row],[núm.]]&lt;=Duración_del_préstamo,IF(ROW()-ROW(Amortización[[#Headers],[pago
fecha]])=1,Inicio_del_préstamo,IF(H223&gt;0,EDATE(B223,1),"")),""),"")</f>
        <v>50019</v>
      </c>
      <c r="C224" s="18">
        <f ca="1">IF(ROW()-ROW(Amortización[[#Headers],[saldo de 
apertura]])=1,Importe_del_préstamo,IF(Amortización[[#This Row],[pago
fecha]]="",0,INDEX(Amortización[], ROW()-4,8)))</f>
        <v>113708.65118651533</v>
      </c>
      <c r="D224" s="18">
        <f ca="1">IF(ValuesEntered,IF(ROW()-ROW(Amortización[[#Headers],[interés]])=1,-IPMT(Tasa_de_interés/12,1,Duración_del_préstamo-ROWS($B$4:B224)+1,Amortización[[#This Row],[saldo de 
apertura]]),IFERROR(-IPMT(Tasa_de_interés/12,1,Amortización[[#This Row],[núm.
restante]],C225),0)),0)</f>
        <v>471.28664161292301</v>
      </c>
      <c r="E224" s="18">
        <f ca="1">IFERROR(IF(AND(ValuesEntered,Amortización[[#This Row],[pago
fecha]]&lt;&gt;""),-PPMT(Tasa_de_interés/12,1,Duración_del_préstamo-ROWS($B$4:B224)+1,Amortización[[#This Row],[saldo de 
apertura]]),""),0)</f>
        <v>599.85719941379887</v>
      </c>
      <c r="F224" s="18">
        <f ca="1">IF(Amortización[[#This Row],[pago
fecha]]="",0,Importe_del_impuesto_de_propiedad)</f>
        <v>375</v>
      </c>
      <c r="G224" s="18">
        <f ca="1">IF(Amortización[[#This Row],[pago
fecha]]="",0,Amortización[[#This Row],[interés]]+Amortización[[#This Row],[principal]]+Amortización[[#This Row],[impuesto de propiedad]])</f>
        <v>1446.1438410267219</v>
      </c>
      <c r="H224" s="18">
        <f ca="1">IF(Amortización[[#This Row],[pago
fecha]]="",0,Amortización[[#This Row],[saldo de 
apertura]]-Amortización[[#This Row],[principal]])</f>
        <v>113108.79398710153</v>
      </c>
      <c r="I224" s="19">
        <f ca="1">IF(Amortización[[#This Row],[saldo de 
cierre]]&gt;0,LastRow-ROW(),0)</f>
        <v>139</v>
      </c>
    </row>
    <row r="225" spans="1:9" ht="15" customHeight="1" x14ac:dyDescent="0.25">
      <c r="A225" s="16">
        <f>ROWS($A$4:A225)</f>
        <v>222</v>
      </c>
      <c r="B225" s="17">
        <f ca="1">IF(ValuesEntered,IF(Amortización[[#This Row],[núm.]]&lt;=Duración_del_préstamo,IF(ROW()-ROW(Amortización[[#Headers],[pago
fecha]])=1,Inicio_del_préstamo,IF(H224&gt;0,EDATE(B224,1),"")),""),"")</f>
        <v>50050</v>
      </c>
      <c r="C225" s="18">
        <f ca="1">IF(ROW()-ROW(Amortización[[#Headers],[saldo de 
apertura]])=1,Importe_del_préstamo,IF(Amortización[[#This Row],[pago
fecha]]="",0,INDEX(Amortización[], ROW()-4,8)))</f>
        <v>113108.79398710153</v>
      </c>
      <c r="D225" s="18">
        <f ca="1">IF(ValuesEntered,IF(ROW()-ROW(Amortización[[#Headers],[interés]])=1,-IPMT(Tasa_de_interés/12,1,Duración_del_préstamo-ROWS($B$4:B225)+1,Amortización[[#This Row],[saldo de 
apertura]]),IFERROR(-IPMT(Tasa_de_interés/12,1,Amortización[[#This Row],[núm.
restante]],C226),0)),0)</f>
        <v>468.77682242787569</v>
      </c>
      <c r="E225" s="18">
        <f ca="1">IFERROR(IF(AND(ValuesEntered,Amortización[[#This Row],[pago
fecha]]&lt;&gt;""),-PPMT(Tasa_de_interés/12,1,Duración_del_préstamo-ROWS($B$4:B225)+1,Amortización[[#This Row],[saldo de 
apertura]]),""),0)</f>
        <v>602.35660441135622</v>
      </c>
      <c r="F225" s="18">
        <f ca="1">IF(Amortización[[#This Row],[pago
fecha]]="",0,Importe_del_impuesto_de_propiedad)</f>
        <v>375</v>
      </c>
      <c r="G225" s="18">
        <f ca="1">IF(Amortización[[#This Row],[pago
fecha]]="",0,Amortización[[#This Row],[interés]]+Amortización[[#This Row],[principal]]+Amortización[[#This Row],[impuesto de propiedad]])</f>
        <v>1446.133426839232</v>
      </c>
      <c r="H225" s="18">
        <f ca="1">IF(Amortización[[#This Row],[pago
fecha]]="",0,Amortización[[#This Row],[saldo de 
apertura]]-Amortización[[#This Row],[principal]])</f>
        <v>112506.43738269017</v>
      </c>
      <c r="I225" s="19">
        <f ca="1">IF(Amortización[[#This Row],[saldo de 
cierre]]&gt;0,LastRow-ROW(),0)</f>
        <v>138</v>
      </c>
    </row>
    <row r="226" spans="1:9" ht="15" customHeight="1" x14ac:dyDescent="0.25">
      <c r="A226" s="16">
        <f>ROWS($A$4:A226)</f>
        <v>223</v>
      </c>
      <c r="B226" s="17">
        <f ca="1">IF(ValuesEntered,IF(Amortización[[#This Row],[núm.]]&lt;=Duración_del_préstamo,IF(ROW()-ROW(Amortización[[#Headers],[pago
fecha]])=1,Inicio_del_préstamo,IF(H225&gt;0,EDATE(B225,1),"")),""),"")</f>
        <v>50081</v>
      </c>
      <c r="C226" s="18">
        <f ca="1">IF(ROW()-ROW(Amortización[[#Headers],[saldo de 
apertura]])=1,Importe_del_préstamo,IF(Amortización[[#This Row],[pago
fecha]]="",0,INDEX(Amortización[], ROW()-4,8)))</f>
        <v>112506.43738269017</v>
      </c>
      <c r="D226" s="18">
        <f ca="1">IF(ValuesEntered,IF(ROW()-ROW(Amortización[[#Headers],[interés]])=1,-IPMT(Tasa_de_interés/12,1,Duración_del_préstamo-ROWS($B$4:B226)+1,Amortización[[#This Row],[saldo de 
apertura]]),IFERROR(-IPMT(Tasa_de_interés/12,1,Amortización[[#This Row],[núm.
restante]],C227),0)),0)</f>
        <v>466.25654566289069</v>
      </c>
      <c r="E226" s="18">
        <f ca="1">IFERROR(IF(AND(ValuesEntered,Amortización[[#This Row],[pago
fecha]]&lt;&gt;""),-PPMT(Tasa_de_interés/12,1,Duración_del_préstamo-ROWS($B$4:B226)+1,Amortización[[#This Row],[saldo de 
apertura]]),""),0)</f>
        <v>604.86642359640371</v>
      </c>
      <c r="F226" s="18">
        <f ca="1">IF(Amortización[[#This Row],[pago
fecha]]="",0,Importe_del_impuesto_de_propiedad)</f>
        <v>375</v>
      </c>
      <c r="G226" s="18">
        <f ca="1">IF(Amortización[[#This Row],[pago
fecha]]="",0,Amortización[[#This Row],[interés]]+Amortización[[#This Row],[principal]]+Amortización[[#This Row],[impuesto de propiedad]])</f>
        <v>1446.1229692592945</v>
      </c>
      <c r="H226" s="18">
        <f ca="1">IF(Amortización[[#This Row],[pago
fecha]]="",0,Amortización[[#This Row],[saldo de 
apertura]]-Amortización[[#This Row],[principal]])</f>
        <v>111901.57095909376</v>
      </c>
      <c r="I226" s="19">
        <f ca="1">IF(Amortización[[#This Row],[saldo de 
cierre]]&gt;0,LastRow-ROW(),0)</f>
        <v>137</v>
      </c>
    </row>
    <row r="227" spans="1:9" ht="15" customHeight="1" x14ac:dyDescent="0.25">
      <c r="A227" s="16">
        <f>ROWS($A$4:A227)</f>
        <v>224</v>
      </c>
      <c r="B227" s="17">
        <f ca="1">IF(ValuesEntered,IF(Amortización[[#This Row],[núm.]]&lt;=Duración_del_préstamo,IF(ROW()-ROW(Amortización[[#Headers],[pago
fecha]])=1,Inicio_del_préstamo,IF(H226&gt;0,EDATE(B226,1),"")),""),"")</f>
        <v>50109</v>
      </c>
      <c r="C227" s="18">
        <f ca="1">IF(ROW()-ROW(Amortización[[#Headers],[saldo de 
apertura]])=1,Importe_del_préstamo,IF(Amortización[[#This Row],[pago
fecha]]="",0,INDEX(Amortización[], ROW()-4,8)))</f>
        <v>111901.57095909376</v>
      </c>
      <c r="D227" s="18">
        <f ca="1">IF(ValuesEntered,IF(ROW()-ROW(Amortización[[#Headers],[interés]])=1,-IPMT(Tasa_de_interés/12,1,Duración_del_préstamo-ROWS($B$4:B227)+1,Amortización[[#This Row],[saldo de 
apertura]]),IFERROR(-IPMT(Tasa_de_interés/12,1,Amortización[[#This Row],[núm.
restante]],C228),0)),0)</f>
        <v>463.72576774471821</v>
      </c>
      <c r="E227" s="18">
        <f ca="1">IFERROR(IF(AND(ValuesEntered,Amortización[[#This Row],[pago
fecha]]&lt;&gt;""),-PPMT(Tasa_de_interés/12,1,Duración_del_préstamo-ROWS($B$4:B227)+1,Amortización[[#This Row],[saldo de 
apertura]]),""),0)</f>
        <v>607.38670036138853</v>
      </c>
      <c r="F227" s="18">
        <f ca="1">IF(Amortización[[#This Row],[pago
fecha]]="",0,Importe_del_impuesto_de_propiedad)</f>
        <v>375</v>
      </c>
      <c r="G227" s="18">
        <f ca="1">IF(Amortización[[#This Row],[pago
fecha]]="",0,Amortización[[#This Row],[interés]]+Amortización[[#This Row],[principal]]+Amortización[[#This Row],[impuesto de propiedad]])</f>
        <v>1446.1124681061067</v>
      </c>
      <c r="H227" s="18">
        <f ca="1">IF(Amortización[[#This Row],[pago
fecha]]="",0,Amortización[[#This Row],[saldo de 
apertura]]-Amortización[[#This Row],[principal]])</f>
        <v>111294.18425873238</v>
      </c>
      <c r="I227" s="19">
        <f ca="1">IF(Amortización[[#This Row],[saldo de 
cierre]]&gt;0,LastRow-ROW(),0)</f>
        <v>136</v>
      </c>
    </row>
    <row r="228" spans="1:9" ht="15" customHeight="1" x14ac:dyDescent="0.25">
      <c r="A228" s="16">
        <f>ROWS($A$4:A228)</f>
        <v>225</v>
      </c>
      <c r="B228" s="17">
        <f ca="1">IF(ValuesEntered,IF(Amortización[[#This Row],[núm.]]&lt;=Duración_del_préstamo,IF(ROW()-ROW(Amortización[[#Headers],[pago
fecha]])=1,Inicio_del_préstamo,IF(H227&gt;0,EDATE(B227,1),"")),""),"")</f>
        <v>50140</v>
      </c>
      <c r="C228" s="18">
        <f ca="1">IF(ROW()-ROW(Amortización[[#Headers],[saldo de 
apertura]])=1,Importe_del_préstamo,IF(Amortización[[#This Row],[pago
fecha]]="",0,INDEX(Amortización[], ROW()-4,8)))</f>
        <v>111294.18425873238</v>
      </c>
      <c r="D228" s="18">
        <f ca="1">IF(ValuesEntered,IF(ROW()-ROW(Amortización[[#Headers],[interés]])=1,-IPMT(Tasa_de_interés/12,1,Duración_del_préstamo-ROWS($B$4:B228)+1,Amortización[[#This Row],[saldo de 
apertura]]),IFERROR(-IPMT(Tasa_de_interés/12,1,Amortización[[#This Row],[núm.
restante]],C229),0)),0)</f>
        <v>461.18444491855342</v>
      </c>
      <c r="E228" s="18">
        <f ca="1">IFERROR(IF(AND(ValuesEntered,Amortización[[#This Row],[pago
fecha]]&lt;&gt;""),-PPMT(Tasa_de_interés/12,1,Duración_del_préstamo-ROWS($B$4:B228)+1,Amortización[[#This Row],[saldo de 
apertura]]),""),0)</f>
        <v>609.91747827956101</v>
      </c>
      <c r="F228" s="18">
        <f ca="1">IF(Amortización[[#This Row],[pago
fecha]]="",0,Importe_del_impuesto_de_propiedad)</f>
        <v>375</v>
      </c>
      <c r="G228" s="18">
        <f ca="1">IF(Amortización[[#This Row],[pago
fecha]]="",0,Amortización[[#This Row],[interés]]+Amortización[[#This Row],[principal]]+Amortización[[#This Row],[impuesto de propiedad]])</f>
        <v>1446.1019231981145</v>
      </c>
      <c r="H228" s="18">
        <f ca="1">IF(Amortización[[#This Row],[pago
fecha]]="",0,Amortización[[#This Row],[saldo de 
apertura]]-Amortización[[#This Row],[principal]])</f>
        <v>110684.26678045282</v>
      </c>
      <c r="I228" s="19">
        <f ca="1">IF(Amortización[[#This Row],[saldo de 
cierre]]&gt;0,LastRow-ROW(),0)</f>
        <v>135</v>
      </c>
    </row>
    <row r="229" spans="1:9" ht="15" customHeight="1" x14ac:dyDescent="0.25">
      <c r="A229" s="16">
        <f>ROWS($A$4:A229)</f>
        <v>226</v>
      </c>
      <c r="B229" s="17">
        <f ca="1">IF(ValuesEntered,IF(Amortización[[#This Row],[núm.]]&lt;=Duración_del_préstamo,IF(ROW()-ROW(Amortización[[#Headers],[pago
fecha]])=1,Inicio_del_préstamo,IF(H228&gt;0,EDATE(B228,1),"")),""),"")</f>
        <v>50170</v>
      </c>
      <c r="C229" s="18">
        <f ca="1">IF(ROW()-ROW(Amortización[[#Headers],[saldo de 
apertura]])=1,Importe_del_préstamo,IF(Amortización[[#This Row],[pago
fecha]]="",0,INDEX(Amortización[], ROW()-4,8)))</f>
        <v>110684.26678045282</v>
      </c>
      <c r="D229" s="18">
        <f ca="1">IF(ValuesEntered,IF(ROW()-ROW(Amortización[[#Headers],[interés]])=1,-IPMT(Tasa_de_interés/12,1,Duración_del_préstamo-ROWS($B$4:B229)+1,Amortización[[#This Row],[saldo de 
apertura]]),IFERROR(-IPMT(Tasa_de_interés/12,1,Amortización[[#This Row],[núm.
restante]],C230),0)),0)</f>
        <v>458.63253324727958</v>
      </c>
      <c r="E229" s="18">
        <f ca="1">IFERROR(IF(AND(ValuesEntered,Amortización[[#This Row],[pago
fecha]]&lt;&gt;""),-PPMT(Tasa_de_interés/12,1,Duración_del_préstamo-ROWS($B$4:B229)+1,Amortización[[#This Row],[saldo de 
apertura]]),""),0)</f>
        <v>612.45880110572591</v>
      </c>
      <c r="F229" s="18">
        <f ca="1">IF(Amortización[[#This Row],[pago
fecha]]="",0,Importe_del_impuesto_de_propiedad)</f>
        <v>375</v>
      </c>
      <c r="G229" s="18">
        <f ca="1">IF(Amortización[[#This Row],[pago
fecha]]="",0,Amortización[[#This Row],[interés]]+Amortización[[#This Row],[principal]]+Amortización[[#This Row],[impuesto de propiedad]])</f>
        <v>1446.0913343530055</v>
      </c>
      <c r="H229" s="18">
        <f ca="1">IF(Amortización[[#This Row],[pago
fecha]]="",0,Amortización[[#This Row],[saldo de 
apertura]]-Amortización[[#This Row],[principal]])</f>
        <v>110071.8079793471</v>
      </c>
      <c r="I229" s="19">
        <f ca="1">IF(Amortización[[#This Row],[saldo de 
cierre]]&gt;0,LastRow-ROW(),0)</f>
        <v>134</v>
      </c>
    </row>
    <row r="230" spans="1:9" ht="15" customHeight="1" x14ac:dyDescent="0.25">
      <c r="A230" s="16">
        <f>ROWS($A$4:A230)</f>
        <v>227</v>
      </c>
      <c r="B230" s="17">
        <f ca="1">IF(ValuesEntered,IF(Amortización[[#This Row],[núm.]]&lt;=Duración_del_préstamo,IF(ROW()-ROW(Amortización[[#Headers],[pago
fecha]])=1,Inicio_del_préstamo,IF(H229&gt;0,EDATE(B229,1),"")),""),"")</f>
        <v>50201</v>
      </c>
      <c r="C230" s="18">
        <f ca="1">IF(ROW()-ROW(Amortización[[#Headers],[saldo de 
apertura]])=1,Importe_del_préstamo,IF(Amortización[[#This Row],[pago
fecha]]="",0,INDEX(Amortización[], ROW()-4,8)))</f>
        <v>110071.8079793471</v>
      </c>
      <c r="D230" s="18">
        <f ca="1">IF(ValuesEntered,IF(ROW()-ROW(Amortización[[#Headers],[interés]])=1,-IPMT(Tasa_de_interés/12,1,Duración_del_préstamo-ROWS($B$4:B230)+1,Amortización[[#This Row],[saldo de 
apertura]]),IFERROR(-IPMT(Tasa_de_interés/12,1,Amortización[[#This Row],[núm.
restante]],C231),0)),0)</f>
        <v>456.06998861070872</v>
      </c>
      <c r="E230" s="18">
        <f ca="1">IFERROR(IF(AND(ValuesEntered,Amortización[[#This Row],[pago
fecha]]&lt;&gt;""),-PPMT(Tasa_de_interés/12,1,Duración_del_préstamo-ROWS($B$4:B230)+1,Amortización[[#This Row],[saldo de 
apertura]]),""),0)</f>
        <v>615.01071277699998</v>
      </c>
      <c r="F230" s="18">
        <f ca="1">IF(Amortización[[#This Row],[pago
fecha]]="",0,Importe_del_impuesto_de_propiedad)</f>
        <v>375</v>
      </c>
      <c r="G230" s="18">
        <f ca="1">IF(Amortización[[#This Row],[pago
fecha]]="",0,Amortización[[#This Row],[interés]]+Amortización[[#This Row],[principal]]+Amortización[[#This Row],[impuesto de propiedad]])</f>
        <v>1446.0807013877088</v>
      </c>
      <c r="H230" s="18">
        <f ca="1">IF(Amortización[[#This Row],[pago
fecha]]="",0,Amortización[[#This Row],[saldo de 
apertura]]-Amortización[[#This Row],[principal]])</f>
        <v>109456.79726657009</v>
      </c>
      <c r="I230" s="19">
        <f ca="1">IF(Amortización[[#This Row],[saldo de 
cierre]]&gt;0,LastRow-ROW(),0)</f>
        <v>133</v>
      </c>
    </row>
    <row r="231" spans="1:9" ht="15" customHeight="1" x14ac:dyDescent="0.25">
      <c r="A231" s="16">
        <f>ROWS($A$4:A231)</f>
        <v>228</v>
      </c>
      <c r="B231" s="17">
        <f ca="1">IF(ValuesEntered,IF(Amortización[[#This Row],[núm.]]&lt;=Duración_del_préstamo,IF(ROW()-ROW(Amortización[[#Headers],[pago
fecha]])=1,Inicio_del_préstamo,IF(H230&gt;0,EDATE(B230,1),"")),""),"")</f>
        <v>50231</v>
      </c>
      <c r="C231" s="18">
        <f ca="1">IF(ROW()-ROW(Amortización[[#Headers],[saldo de 
apertura]])=1,Importe_del_préstamo,IF(Amortización[[#This Row],[pago
fecha]]="",0,INDEX(Amortización[], ROW()-4,8)))</f>
        <v>109456.79726657009</v>
      </c>
      <c r="D231" s="18">
        <f ca="1">IF(ValuesEntered,IF(ROW()-ROW(Amortización[[#Headers],[interés]])=1,-IPMT(Tasa_de_interés/12,1,Duración_del_préstamo-ROWS($B$4:B231)+1,Amortización[[#This Row],[saldo de 
apertura]]),IFERROR(-IPMT(Tasa_de_interés/12,1,Amortización[[#This Row],[núm.
restante]],C232),0)),0)</f>
        <v>453.49676670481881</v>
      </c>
      <c r="E231" s="18">
        <f ca="1">IFERROR(IF(AND(ValuesEntered,Amortización[[#This Row],[pago
fecha]]&lt;&gt;""),-PPMT(Tasa_de_interés/12,1,Duración_del_préstamo-ROWS($B$4:B231)+1,Amortización[[#This Row],[saldo de 
apertura]]),""),0)</f>
        <v>617.57325741357079</v>
      </c>
      <c r="F231" s="18">
        <f ca="1">IF(Amortización[[#This Row],[pago
fecha]]="",0,Importe_del_impuesto_de_propiedad)</f>
        <v>375</v>
      </c>
      <c r="G231" s="18">
        <f ca="1">IF(Amortización[[#This Row],[pago
fecha]]="",0,Amortización[[#This Row],[interés]]+Amortización[[#This Row],[principal]]+Amortización[[#This Row],[impuesto de propiedad]])</f>
        <v>1446.0700241183895</v>
      </c>
      <c r="H231" s="18">
        <f ca="1">IF(Amortización[[#This Row],[pago
fecha]]="",0,Amortización[[#This Row],[saldo de 
apertura]]-Amortización[[#This Row],[principal]])</f>
        <v>108839.22400915652</v>
      </c>
      <c r="I231" s="19">
        <f ca="1">IF(Amortización[[#This Row],[saldo de 
cierre]]&gt;0,LastRow-ROW(),0)</f>
        <v>132</v>
      </c>
    </row>
    <row r="232" spans="1:9" ht="15" customHeight="1" x14ac:dyDescent="0.25">
      <c r="A232" s="16">
        <f>ROWS($A$4:A232)</f>
        <v>229</v>
      </c>
      <c r="B232" s="17">
        <f ca="1">IF(ValuesEntered,IF(Amortización[[#This Row],[núm.]]&lt;=Duración_del_préstamo,IF(ROW()-ROW(Amortización[[#Headers],[pago
fecha]])=1,Inicio_del_préstamo,IF(H231&gt;0,EDATE(B231,1),"")),""),"")</f>
        <v>50262</v>
      </c>
      <c r="C232" s="18">
        <f ca="1">IF(ROW()-ROW(Amortización[[#Headers],[saldo de 
apertura]])=1,Importe_del_préstamo,IF(Amortización[[#This Row],[pago
fecha]]="",0,INDEX(Amortización[], ROW()-4,8)))</f>
        <v>108839.22400915652</v>
      </c>
      <c r="D232" s="18">
        <f ca="1">IF(ValuesEntered,IF(ROW()-ROW(Amortización[[#Headers],[interés]])=1,-IPMT(Tasa_de_interés/12,1,Duración_del_préstamo-ROWS($B$4:B232)+1,Amortización[[#This Row],[saldo de 
apertura]]),IFERROR(-IPMT(Tasa_de_interés/12,1,Amortización[[#This Row],[núm.
restante]],C233),0)),0)</f>
        <v>450.91282304098775</v>
      </c>
      <c r="E232" s="18">
        <f ca="1">IFERROR(IF(AND(ValuesEntered,Amortización[[#This Row],[pago
fecha]]&lt;&gt;""),-PPMT(Tasa_de_interés/12,1,Duración_del_préstamo-ROWS($B$4:B232)+1,Amortización[[#This Row],[saldo de 
apertura]]),""),0)</f>
        <v>620.14647931946058</v>
      </c>
      <c r="F232" s="18">
        <f ca="1">IF(Amortización[[#This Row],[pago
fecha]]="",0,Importe_del_impuesto_de_propiedad)</f>
        <v>375</v>
      </c>
      <c r="G232" s="18">
        <f ca="1">IF(Amortización[[#This Row],[pago
fecha]]="",0,Amortización[[#This Row],[interés]]+Amortización[[#This Row],[principal]]+Amortización[[#This Row],[impuesto de propiedad]])</f>
        <v>1446.0593023604483</v>
      </c>
      <c r="H232" s="18">
        <f ca="1">IF(Amortización[[#This Row],[pago
fecha]]="",0,Amortización[[#This Row],[saldo de 
apertura]]-Amortización[[#This Row],[principal]])</f>
        <v>108219.07752983706</v>
      </c>
      <c r="I232" s="19">
        <f ca="1">IF(Amortización[[#This Row],[saldo de 
cierre]]&gt;0,LastRow-ROW(),0)</f>
        <v>131</v>
      </c>
    </row>
    <row r="233" spans="1:9" ht="15" customHeight="1" x14ac:dyDescent="0.25">
      <c r="A233" s="16">
        <f>ROWS($A$4:A233)</f>
        <v>230</v>
      </c>
      <c r="B233" s="17">
        <f ca="1">IF(ValuesEntered,IF(Amortización[[#This Row],[núm.]]&lt;=Duración_del_préstamo,IF(ROW()-ROW(Amortización[[#Headers],[pago
fecha]])=1,Inicio_del_préstamo,IF(H232&gt;0,EDATE(B232,1),"")),""),"")</f>
        <v>50293</v>
      </c>
      <c r="C233" s="18">
        <f ca="1">IF(ROW()-ROW(Amortización[[#Headers],[saldo de 
apertura]])=1,Importe_del_préstamo,IF(Amortización[[#This Row],[pago
fecha]]="",0,INDEX(Amortización[], ROW()-4,8)))</f>
        <v>108219.07752983706</v>
      </c>
      <c r="D233" s="18">
        <f ca="1">IF(ValuesEntered,IF(ROW()-ROW(Amortización[[#Headers],[interés]])=1,-IPMT(Tasa_de_interés/12,1,Duración_del_préstamo-ROWS($B$4:B233)+1,Amortización[[#This Row],[saldo de 
apertura]]),IFERROR(-IPMT(Tasa_de_interés/12,1,Amortización[[#This Row],[núm.
restante]],C234),0)),0)</f>
        <v>448.31811294522402</v>
      </c>
      <c r="E233" s="18">
        <f ca="1">IFERROR(IF(AND(ValuesEntered,Amortización[[#This Row],[pago
fecha]]&lt;&gt;""),-PPMT(Tasa_de_interés/12,1,Duración_del_préstamo-ROWS($B$4:B233)+1,Amortización[[#This Row],[saldo de 
apertura]]),""),0)</f>
        <v>622.73042298329153</v>
      </c>
      <c r="F233" s="18">
        <f ca="1">IF(Amortización[[#This Row],[pago
fecha]]="",0,Importe_del_impuesto_de_propiedad)</f>
        <v>375</v>
      </c>
      <c r="G233" s="18">
        <f ca="1">IF(Amortización[[#This Row],[pago
fecha]]="",0,Amortización[[#This Row],[interés]]+Amortización[[#This Row],[principal]]+Amortización[[#This Row],[impuesto de propiedad]])</f>
        <v>1446.0485359285155</v>
      </c>
      <c r="H233" s="18">
        <f ca="1">IF(Amortización[[#This Row],[pago
fecha]]="",0,Amortización[[#This Row],[saldo de 
apertura]]-Amortización[[#This Row],[principal]])</f>
        <v>107596.34710685376</v>
      </c>
      <c r="I233" s="19">
        <f ca="1">IF(Amortización[[#This Row],[saldo de 
cierre]]&gt;0,LastRow-ROW(),0)</f>
        <v>130</v>
      </c>
    </row>
    <row r="234" spans="1:9" ht="15" customHeight="1" x14ac:dyDescent="0.25">
      <c r="A234" s="16">
        <f>ROWS($A$4:A234)</f>
        <v>231</v>
      </c>
      <c r="B234" s="17">
        <f ca="1">IF(ValuesEntered,IF(Amortización[[#This Row],[núm.]]&lt;=Duración_del_préstamo,IF(ROW()-ROW(Amortización[[#Headers],[pago
fecha]])=1,Inicio_del_préstamo,IF(H233&gt;0,EDATE(B233,1),"")),""),"")</f>
        <v>50323</v>
      </c>
      <c r="C234" s="18">
        <f ca="1">IF(ROW()-ROW(Amortización[[#Headers],[saldo de 
apertura]])=1,Importe_del_préstamo,IF(Amortización[[#This Row],[pago
fecha]]="",0,INDEX(Amortización[], ROW()-4,8)))</f>
        <v>107596.34710685376</v>
      </c>
      <c r="D234" s="18">
        <f ca="1">IF(ValuesEntered,IF(ROW()-ROW(Amortización[[#Headers],[interés]])=1,-IPMT(Tasa_de_interés/12,1,Duración_del_préstamo-ROWS($B$4:B234)+1,Amortización[[#This Row],[saldo de 
apertura]]),IFERROR(-IPMT(Tasa_de_interés/12,1,Amortización[[#This Row],[núm.
restante]],C235),0)),0)</f>
        <v>445.7125915573946</v>
      </c>
      <c r="E234" s="18">
        <f ca="1">IFERROR(IF(AND(ValuesEntered,Amortización[[#This Row],[pago
fecha]]&lt;&gt;""),-PPMT(Tasa_de_interés/12,1,Duración_del_préstamo-ROWS($B$4:B234)+1,Amortización[[#This Row],[saldo de 
apertura]]),""),0)</f>
        <v>625.32513307905538</v>
      </c>
      <c r="F234" s="18">
        <f ca="1">IF(Amortización[[#This Row],[pago
fecha]]="",0,Importe_del_impuesto_de_propiedad)</f>
        <v>375</v>
      </c>
      <c r="G234" s="18">
        <f ca="1">IF(Amortización[[#This Row],[pago
fecha]]="",0,Amortización[[#This Row],[interés]]+Amortización[[#This Row],[principal]]+Amortización[[#This Row],[impuesto de propiedad]])</f>
        <v>1446.0377246364501</v>
      </c>
      <c r="H234" s="18">
        <f ca="1">IF(Amortización[[#This Row],[pago
fecha]]="",0,Amortización[[#This Row],[saldo de 
apertura]]-Amortización[[#This Row],[principal]])</f>
        <v>106971.02197377471</v>
      </c>
      <c r="I234" s="19">
        <f ca="1">IF(Amortización[[#This Row],[saldo de 
cierre]]&gt;0,LastRow-ROW(),0)</f>
        <v>129</v>
      </c>
    </row>
    <row r="235" spans="1:9" ht="15" customHeight="1" x14ac:dyDescent="0.25">
      <c r="A235" s="16">
        <f>ROWS($A$4:A235)</f>
        <v>232</v>
      </c>
      <c r="B235" s="17">
        <f ca="1">IF(ValuesEntered,IF(Amortización[[#This Row],[núm.]]&lt;=Duración_del_préstamo,IF(ROW()-ROW(Amortización[[#Headers],[pago
fecha]])=1,Inicio_del_préstamo,IF(H234&gt;0,EDATE(B234,1),"")),""),"")</f>
        <v>50354</v>
      </c>
      <c r="C235" s="18">
        <f ca="1">IF(ROW()-ROW(Amortización[[#Headers],[saldo de 
apertura]])=1,Importe_del_préstamo,IF(Amortización[[#This Row],[pago
fecha]]="",0,INDEX(Amortización[], ROW()-4,8)))</f>
        <v>106971.02197377471</v>
      </c>
      <c r="D235" s="18">
        <f ca="1">IF(ValuesEntered,IF(ROW()-ROW(Amortización[[#Headers],[interés]])=1,-IPMT(Tasa_de_interés/12,1,Duración_del_préstamo-ROWS($B$4:B235)+1,Amortización[[#This Row],[saldo de 
apertura]]),IFERROR(-IPMT(Tasa_de_interés/12,1,Amortización[[#This Row],[núm.
restante]],C236),0)),0)</f>
        <v>443.0962138304493</v>
      </c>
      <c r="E235" s="18">
        <f ca="1">IFERROR(IF(AND(ValuesEntered,Amortización[[#This Row],[pago
fecha]]&lt;&gt;""),-PPMT(Tasa_de_interés/12,1,Duración_del_préstamo-ROWS($B$4:B235)+1,Amortización[[#This Row],[saldo de 
apertura]]),""),0)</f>
        <v>627.93065446688468</v>
      </c>
      <c r="F235" s="18">
        <f ca="1">IF(Amortización[[#This Row],[pago
fecha]]="",0,Importe_del_impuesto_de_propiedad)</f>
        <v>375</v>
      </c>
      <c r="G235" s="18">
        <f ca="1">IF(Amortización[[#This Row],[pago
fecha]]="",0,Amortización[[#This Row],[interés]]+Amortización[[#This Row],[principal]]+Amortización[[#This Row],[impuesto de propiedad]])</f>
        <v>1446.026868297334</v>
      </c>
      <c r="H235" s="18">
        <f ca="1">IF(Amortización[[#This Row],[pago
fecha]]="",0,Amortización[[#This Row],[saldo de 
apertura]]-Amortización[[#This Row],[principal]])</f>
        <v>106343.09131930783</v>
      </c>
      <c r="I235" s="19">
        <f ca="1">IF(Amortización[[#This Row],[saldo de 
cierre]]&gt;0,LastRow-ROW(),0)</f>
        <v>128</v>
      </c>
    </row>
    <row r="236" spans="1:9" ht="15" customHeight="1" x14ac:dyDescent="0.25">
      <c r="A236" s="16">
        <f>ROWS($A$4:A236)</f>
        <v>233</v>
      </c>
      <c r="B236" s="17">
        <f ca="1">IF(ValuesEntered,IF(Amortización[[#This Row],[núm.]]&lt;=Duración_del_préstamo,IF(ROW()-ROW(Amortización[[#Headers],[pago
fecha]])=1,Inicio_del_préstamo,IF(H235&gt;0,EDATE(B235,1),"")),""),"")</f>
        <v>50384</v>
      </c>
      <c r="C236" s="18">
        <f ca="1">IF(ROW()-ROW(Amortización[[#Headers],[saldo de 
apertura]])=1,Importe_del_préstamo,IF(Amortización[[#This Row],[pago
fecha]]="",0,INDEX(Amortización[], ROW()-4,8)))</f>
        <v>106343.09131930783</v>
      </c>
      <c r="D236" s="18">
        <f ca="1">IF(ValuesEntered,IF(ROW()-ROW(Amortización[[#Headers],[interés]])=1,-IPMT(Tasa_de_interés/12,1,Duración_del_préstamo-ROWS($B$4:B236)+1,Amortización[[#This Row],[saldo de 
apertura]]),IFERROR(-IPMT(Tasa_de_interés/12,1,Amortización[[#This Row],[núm.
restante]],C237),0)),0)</f>
        <v>440.46893452964167</v>
      </c>
      <c r="E236" s="18">
        <f ca="1">IFERROR(IF(AND(ValuesEntered,Amortización[[#This Row],[pago
fecha]]&lt;&gt;""),-PPMT(Tasa_de_interés/12,1,Duración_del_préstamo-ROWS($B$4:B236)+1,Amortización[[#This Row],[saldo de 
apertura]]),""),0)</f>
        <v>630.54703219382998</v>
      </c>
      <c r="F236" s="18">
        <f ca="1">IF(Amortización[[#This Row],[pago
fecha]]="",0,Importe_del_impuesto_de_propiedad)</f>
        <v>375</v>
      </c>
      <c r="G236" s="18">
        <f ca="1">IF(Amortización[[#This Row],[pago
fecha]]="",0,Amortización[[#This Row],[interés]]+Amortización[[#This Row],[principal]]+Amortización[[#This Row],[impuesto de propiedad]])</f>
        <v>1446.0159667234716</v>
      </c>
      <c r="H236" s="18">
        <f ca="1">IF(Amortización[[#This Row],[pago
fecha]]="",0,Amortización[[#This Row],[saldo de 
apertura]]-Amortización[[#This Row],[principal]])</f>
        <v>105712.544287114</v>
      </c>
      <c r="I236" s="19">
        <f ca="1">IF(Amortización[[#This Row],[saldo de 
cierre]]&gt;0,LastRow-ROW(),0)</f>
        <v>127</v>
      </c>
    </row>
    <row r="237" spans="1:9" ht="15" customHeight="1" x14ac:dyDescent="0.25">
      <c r="A237" s="16">
        <f>ROWS($A$4:A237)</f>
        <v>234</v>
      </c>
      <c r="B237" s="17">
        <f ca="1">IF(ValuesEntered,IF(Amortización[[#This Row],[núm.]]&lt;=Duración_del_préstamo,IF(ROW()-ROW(Amortización[[#Headers],[pago
fecha]])=1,Inicio_del_préstamo,IF(H236&gt;0,EDATE(B236,1),"")),""),"")</f>
        <v>50415</v>
      </c>
      <c r="C237" s="18">
        <f ca="1">IF(ROW()-ROW(Amortización[[#Headers],[saldo de 
apertura]])=1,Importe_del_préstamo,IF(Amortización[[#This Row],[pago
fecha]]="",0,INDEX(Amortización[], ROW()-4,8)))</f>
        <v>105712.544287114</v>
      </c>
      <c r="D237" s="18">
        <f ca="1">IF(ValuesEntered,IF(ROW()-ROW(Amortización[[#Headers],[interés]])=1,-IPMT(Tasa_de_interés/12,1,Duración_del_préstamo-ROWS($B$4:B237)+1,Amortización[[#This Row],[saldo de 
apertura]]),IFERROR(-IPMT(Tasa_de_interés/12,1,Amortización[[#This Row],[núm.
restante]],C238),0)),0)</f>
        <v>437.83070823174728</v>
      </c>
      <c r="E237" s="18">
        <f ca="1">IFERROR(IF(AND(ValuesEntered,Amortización[[#This Row],[pago
fecha]]&lt;&gt;""),-PPMT(Tasa_de_interés/12,1,Duración_del_préstamo-ROWS($B$4:B237)+1,Amortización[[#This Row],[saldo de 
apertura]]),""),0)</f>
        <v>633.17431149463755</v>
      </c>
      <c r="F237" s="18">
        <f ca="1">IF(Amortización[[#This Row],[pago
fecha]]="",0,Importe_del_impuesto_de_propiedad)</f>
        <v>375</v>
      </c>
      <c r="G237" s="18">
        <f ca="1">IF(Amortización[[#This Row],[pago
fecha]]="",0,Amortización[[#This Row],[interés]]+Amortización[[#This Row],[principal]]+Amortización[[#This Row],[impuesto de propiedad]])</f>
        <v>1446.0050197263849</v>
      </c>
      <c r="H237" s="18">
        <f ca="1">IF(Amortización[[#This Row],[pago
fecha]]="",0,Amortización[[#This Row],[saldo de 
apertura]]-Amortización[[#This Row],[principal]])</f>
        <v>105079.36997561935</v>
      </c>
      <c r="I237" s="19">
        <f ca="1">IF(Amortización[[#This Row],[saldo de 
cierre]]&gt;0,LastRow-ROW(),0)</f>
        <v>126</v>
      </c>
    </row>
    <row r="238" spans="1:9" ht="15" customHeight="1" x14ac:dyDescent="0.25">
      <c r="A238" s="16">
        <f>ROWS($A$4:A238)</f>
        <v>235</v>
      </c>
      <c r="B238" s="17">
        <f ca="1">IF(ValuesEntered,IF(Amortización[[#This Row],[núm.]]&lt;=Duración_del_préstamo,IF(ROW()-ROW(Amortización[[#Headers],[pago
fecha]])=1,Inicio_del_préstamo,IF(H237&gt;0,EDATE(B237,1),"")),""),"")</f>
        <v>50446</v>
      </c>
      <c r="C238" s="18">
        <f ca="1">IF(ROW()-ROW(Amortización[[#Headers],[saldo de 
apertura]])=1,Importe_del_préstamo,IF(Amortización[[#This Row],[pago
fecha]]="",0,INDEX(Amortización[], ROW()-4,8)))</f>
        <v>105079.36997561935</v>
      </c>
      <c r="D238" s="18">
        <f ca="1">IF(ValuesEntered,IF(ROW()-ROW(Amortización[[#Headers],[interés]])=1,-IPMT(Tasa_de_interés/12,1,Duración_del_préstamo-ROWS($B$4:B238)+1,Amortización[[#This Row],[saldo de 
apertura]]),IFERROR(-IPMT(Tasa_de_interés/12,1,Amortización[[#This Row],[núm.
restante]],C239),0)),0)</f>
        <v>435.1814893242784</v>
      </c>
      <c r="E238" s="18">
        <f ca="1">IFERROR(IF(AND(ValuesEntered,Amortización[[#This Row],[pago
fecha]]&lt;&gt;""),-PPMT(Tasa_de_interés/12,1,Duración_del_préstamo-ROWS($B$4:B238)+1,Amortización[[#This Row],[saldo de 
apertura]]),""),0)</f>
        <v>635.81253779253188</v>
      </c>
      <c r="F238" s="18">
        <f ca="1">IF(Amortización[[#This Row],[pago
fecha]]="",0,Importe_del_impuesto_de_propiedad)</f>
        <v>375</v>
      </c>
      <c r="G238" s="18">
        <f ca="1">IF(Amortización[[#This Row],[pago
fecha]]="",0,Amortización[[#This Row],[interés]]+Amortización[[#This Row],[principal]]+Amortización[[#This Row],[impuesto de propiedad]])</f>
        <v>1445.9940271168102</v>
      </c>
      <c r="H238" s="18">
        <f ca="1">IF(Amortización[[#This Row],[pago
fecha]]="",0,Amortización[[#This Row],[saldo de 
apertura]]-Amortización[[#This Row],[principal]])</f>
        <v>104443.55743782682</v>
      </c>
      <c r="I238" s="19">
        <f ca="1">IF(Amortización[[#This Row],[saldo de 
cierre]]&gt;0,LastRow-ROW(),0)</f>
        <v>125</v>
      </c>
    </row>
    <row r="239" spans="1:9" ht="15" customHeight="1" x14ac:dyDescent="0.25">
      <c r="A239" s="16">
        <f>ROWS($A$4:A239)</f>
        <v>236</v>
      </c>
      <c r="B239" s="17">
        <f ca="1">IF(ValuesEntered,IF(Amortización[[#This Row],[núm.]]&lt;=Duración_del_préstamo,IF(ROW()-ROW(Amortización[[#Headers],[pago
fecha]])=1,Inicio_del_préstamo,IF(H238&gt;0,EDATE(B238,1),"")),""),"")</f>
        <v>50474</v>
      </c>
      <c r="C239" s="18">
        <f ca="1">IF(ROW()-ROW(Amortización[[#Headers],[saldo de 
apertura]])=1,Importe_del_préstamo,IF(Amortización[[#This Row],[pago
fecha]]="",0,INDEX(Amortización[], ROW()-4,8)))</f>
        <v>104443.55743782682</v>
      </c>
      <c r="D239" s="18">
        <f ca="1">IF(ValuesEntered,IF(ROW()-ROW(Amortización[[#Headers],[interés]])=1,-IPMT(Tasa_de_interés/12,1,Duración_del_préstamo-ROWS($B$4:B239)+1,Amortización[[#This Row],[saldo de 
apertura]]),IFERROR(-IPMT(Tasa_de_interés/12,1,Amortización[[#This Row],[núm.
restante]],C240),0)),0)</f>
        <v>432.52123200469509</v>
      </c>
      <c r="E239" s="18">
        <f ca="1">IFERROR(IF(AND(ValuesEntered,Amortización[[#This Row],[pago
fecha]]&lt;&gt;""),-PPMT(Tasa_de_interés/12,1,Duración_del_préstamo-ROWS($B$4:B239)+1,Amortización[[#This Row],[saldo de 
apertura]]),""),0)</f>
        <v>638.46175670000071</v>
      </c>
      <c r="F239" s="18">
        <f ca="1">IF(Amortización[[#This Row],[pago
fecha]]="",0,Importe_del_impuesto_de_propiedad)</f>
        <v>375</v>
      </c>
      <c r="G239" s="18">
        <f ca="1">IF(Amortización[[#This Row],[pago
fecha]]="",0,Amortización[[#This Row],[interés]]+Amortización[[#This Row],[principal]]+Amortización[[#This Row],[impuesto de propiedad]])</f>
        <v>1445.9829887046958</v>
      </c>
      <c r="H239" s="18">
        <f ca="1">IF(Amortización[[#This Row],[pago
fecha]]="",0,Amortización[[#This Row],[saldo de 
apertura]]-Amortización[[#This Row],[principal]])</f>
        <v>103805.09568112683</v>
      </c>
      <c r="I239" s="19">
        <f ca="1">IF(Amortización[[#This Row],[saldo de 
cierre]]&gt;0,LastRow-ROW(),0)</f>
        <v>124</v>
      </c>
    </row>
    <row r="240" spans="1:9" ht="15" customHeight="1" x14ac:dyDescent="0.25">
      <c r="A240" s="16">
        <f>ROWS($A$4:A240)</f>
        <v>237</v>
      </c>
      <c r="B240" s="17">
        <f ca="1">IF(ValuesEntered,IF(Amortización[[#This Row],[núm.]]&lt;=Duración_del_préstamo,IF(ROW()-ROW(Amortización[[#Headers],[pago
fecha]])=1,Inicio_del_préstamo,IF(H239&gt;0,EDATE(B239,1),"")),""),"")</f>
        <v>50505</v>
      </c>
      <c r="C240" s="18">
        <f ca="1">IF(ROW()-ROW(Amortización[[#Headers],[saldo de 
apertura]])=1,Importe_del_préstamo,IF(Amortización[[#This Row],[pago
fecha]]="",0,INDEX(Amortización[], ROW()-4,8)))</f>
        <v>103805.09568112683</v>
      </c>
      <c r="D240" s="18">
        <f ca="1">IF(ValuesEntered,IF(ROW()-ROW(Amortización[[#Headers],[interés]])=1,-IPMT(Tasa_de_interés/12,1,Duración_del_préstamo-ROWS($B$4:B240)+1,Amortización[[#This Row],[saldo de 
apertura]]),IFERROR(-IPMT(Tasa_de_interés/12,1,Amortización[[#This Row],[núm.
restante]],C241),0)),0)</f>
        <v>429.84989027961353</v>
      </c>
      <c r="E240" s="18">
        <f ca="1">IFERROR(IF(AND(ValuesEntered,Amortización[[#This Row],[pago
fecha]]&lt;&gt;""),-PPMT(Tasa_de_interés/12,1,Duración_del_préstamo-ROWS($B$4:B240)+1,Amortización[[#This Row],[saldo de 
apertura]]),""),0)</f>
        <v>641.12201401958396</v>
      </c>
      <c r="F240" s="18">
        <f ca="1">IF(Amortización[[#This Row],[pago
fecha]]="",0,Importe_del_impuesto_de_propiedad)</f>
        <v>375</v>
      </c>
      <c r="G240" s="18">
        <f ca="1">IF(Amortización[[#This Row],[pago
fecha]]="",0,Amortización[[#This Row],[interés]]+Amortización[[#This Row],[principal]]+Amortización[[#This Row],[impuesto de propiedad]])</f>
        <v>1445.9719042991974</v>
      </c>
      <c r="H240" s="18">
        <f ca="1">IF(Amortización[[#This Row],[pago
fecha]]="",0,Amortización[[#This Row],[saldo de 
apertura]]-Amortización[[#This Row],[principal]])</f>
        <v>103163.97366710725</v>
      </c>
      <c r="I240" s="19">
        <f ca="1">IF(Amortización[[#This Row],[saldo de 
cierre]]&gt;0,LastRow-ROW(),0)</f>
        <v>123</v>
      </c>
    </row>
    <row r="241" spans="1:9" ht="15" customHeight="1" x14ac:dyDescent="0.25">
      <c r="A241" s="16">
        <f>ROWS($A$4:A241)</f>
        <v>238</v>
      </c>
      <c r="B241" s="17">
        <f ca="1">IF(ValuesEntered,IF(Amortización[[#This Row],[núm.]]&lt;=Duración_del_préstamo,IF(ROW()-ROW(Amortización[[#Headers],[pago
fecha]])=1,Inicio_del_préstamo,IF(H240&gt;0,EDATE(B240,1),"")),""),"")</f>
        <v>50535</v>
      </c>
      <c r="C241" s="18">
        <f ca="1">IF(ROW()-ROW(Amortización[[#Headers],[saldo de 
apertura]])=1,Importe_del_préstamo,IF(Amortización[[#This Row],[pago
fecha]]="",0,INDEX(Amortización[], ROW()-4,8)))</f>
        <v>103163.97366710725</v>
      </c>
      <c r="D241" s="18">
        <f ca="1">IF(ValuesEntered,IF(ROW()-ROW(Amortización[[#Headers],[interés]])=1,-IPMT(Tasa_de_interés/12,1,Duración_del_préstamo-ROWS($B$4:B241)+1,Amortización[[#This Row],[saldo de 
apertura]]),IFERROR(-IPMT(Tasa_de_interés/12,1,Amortización[[#This Row],[núm.
restante]],C242),0)),0)</f>
        <v>427.16741796401072</v>
      </c>
      <c r="E241" s="18">
        <f ca="1">IFERROR(IF(AND(ValuesEntered,Amortización[[#This Row],[pago
fecha]]&lt;&gt;""),-PPMT(Tasa_de_interés/12,1,Duración_del_préstamo-ROWS($B$4:B241)+1,Amortización[[#This Row],[saldo de 
apertura]]),""),0)</f>
        <v>643.79335574466575</v>
      </c>
      <c r="F241" s="18">
        <f ca="1">IF(Amortización[[#This Row],[pago
fecha]]="",0,Importe_del_impuesto_de_propiedad)</f>
        <v>375</v>
      </c>
      <c r="G241" s="18">
        <f ca="1">IF(Amortización[[#This Row],[pago
fecha]]="",0,Amortización[[#This Row],[interés]]+Amortización[[#This Row],[principal]]+Amortización[[#This Row],[impuesto de propiedad]])</f>
        <v>1445.9607737086765</v>
      </c>
      <c r="H241" s="18">
        <f ca="1">IF(Amortización[[#This Row],[pago
fecha]]="",0,Amortización[[#This Row],[saldo de 
apertura]]-Amortización[[#This Row],[principal]])</f>
        <v>102520.18031136258</v>
      </c>
      <c r="I241" s="19">
        <f ca="1">IF(Amortización[[#This Row],[saldo de 
cierre]]&gt;0,LastRow-ROW(),0)</f>
        <v>122</v>
      </c>
    </row>
    <row r="242" spans="1:9" ht="15" customHeight="1" x14ac:dyDescent="0.25">
      <c r="A242" s="16">
        <f>ROWS($A$4:A242)</f>
        <v>239</v>
      </c>
      <c r="B242" s="17">
        <f ca="1">IF(ValuesEntered,IF(Amortización[[#This Row],[núm.]]&lt;=Duración_del_préstamo,IF(ROW()-ROW(Amortización[[#Headers],[pago
fecha]])=1,Inicio_del_préstamo,IF(H241&gt;0,EDATE(B241,1),"")),""),"")</f>
        <v>50566</v>
      </c>
      <c r="C242" s="18">
        <f ca="1">IF(ROW()-ROW(Amortización[[#Headers],[saldo de 
apertura]])=1,Importe_del_préstamo,IF(Amortización[[#This Row],[pago
fecha]]="",0,INDEX(Amortización[], ROW()-4,8)))</f>
        <v>102520.18031136258</v>
      </c>
      <c r="D242" s="18">
        <f ca="1">IF(ValuesEntered,IF(ROW()-ROW(Amortización[[#Headers],[interés]])=1,-IPMT(Tasa_de_interés/12,1,Duración_del_préstamo-ROWS($B$4:B242)+1,Amortización[[#This Row],[saldo de 
apertura]]),IFERROR(-IPMT(Tasa_de_interés/12,1,Amortización[[#This Row],[núm.
restante]],C243),0)),0)</f>
        <v>424.4737686804263</v>
      </c>
      <c r="E242" s="18">
        <f ca="1">IFERROR(IF(AND(ValuesEntered,Amortización[[#This Row],[pago
fecha]]&lt;&gt;""),-PPMT(Tasa_de_interés/12,1,Duración_del_préstamo-ROWS($B$4:B242)+1,Amortización[[#This Row],[saldo de 
apertura]]),""),0)</f>
        <v>646.47582806026855</v>
      </c>
      <c r="F242" s="18">
        <f ca="1">IF(Amortización[[#This Row],[pago
fecha]]="",0,Importe_del_impuesto_de_propiedad)</f>
        <v>375</v>
      </c>
      <c r="G242" s="18">
        <f ca="1">IF(Amortización[[#This Row],[pago
fecha]]="",0,Amortización[[#This Row],[interés]]+Amortización[[#This Row],[principal]]+Amortización[[#This Row],[impuesto de propiedad]])</f>
        <v>1445.9495967406949</v>
      </c>
      <c r="H242" s="18">
        <f ca="1">IF(Amortización[[#This Row],[pago
fecha]]="",0,Amortización[[#This Row],[saldo de 
apertura]]-Amortización[[#This Row],[principal]])</f>
        <v>101873.70448330231</v>
      </c>
      <c r="I242" s="19">
        <f ca="1">IF(Amortización[[#This Row],[saldo de 
cierre]]&gt;0,LastRow-ROW(),0)</f>
        <v>121</v>
      </c>
    </row>
    <row r="243" spans="1:9" ht="15" customHeight="1" x14ac:dyDescent="0.25">
      <c r="A243" s="16">
        <f>ROWS($A$4:A243)</f>
        <v>240</v>
      </c>
      <c r="B243" s="17">
        <f ca="1">IF(ValuesEntered,IF(Amortización[[#This Row],[núm.]]&lt;=Duración_del_préstamo,IF(ROW()-ROW(Amortización[[#Headers],[pago
fecha]])=1,Inicio_del_préstamo,IF(H242&gt;0,EDATE(B242,1),"")),""),"")</f>
        <v>50596</v>
      </c>
      <c r="C243" s="18">
        <f ca="1">IF(ROW()-ROW(Amortización[[#Headers],[saldo de 
apertura]])=1,Importe_del_préstamo,IF(Amortización[[#This Row],[pago
fecha]]="",0,INDEX(Amortización[], ROW()-4,8)))</f>
        <v>101873.70448330231</v>
      </c>
      <c r="D243" s="18">
        <f ca="1">IF(ValuesEntered,IF(ROW()-ROW(Amortización[[#Headers],[interés]])=1,-IPMT(Tasa_de_interés/12,1,Duración_del_préstamo-ROWS($B$4:B243)+1,Amortización[[#This Row],[saldo de 
apertura]]),IFERROR(-IPMT(Tasa_de_interés/12,1,Amortización[[#This Row],[núm.
restante]],C244),0)),0)</f>
        <v>421.76889585816025</v>
      </c>
      <c r="E243" s="18">
        <f ca="1">IFERROR(IF(AND(ValuesEntered,Amortización[[#This Row],[pago
fecha]]&lt;&gt;""),-PPMT(Tasa_de_interés/12,1,Duración_del_préstamo-ROWS($B$4:B243)+1,Amortización[[#This Row],[saldo de 
apertura]]),""),0)</f>
        <v>649.16947734385303</v>
      </c>
      <c r="F243" s="18">
        <f ca="1">IF(Amortización[[#This Row],[pago
fecha]]="",0,Importe_del_impuesto_de_propiedad)</f>
        <v>375</v>
      </c>
      <c r="G243" s="18">
        <f ca="1">IF(Amortización[[#This Row],[pago
fecha]]="",0,Amortización[[#This Row],[interés]]+Amortización[[#This Row],[principal]]+Amortización[[#This Row],[impuesto de propiedad]])</f>
        <v>1445.9383732020133</v>
      </c>
      <c r="H243" s="18">
        <f ca="1">IF(Amortización[[#This Row],[pago
fecha]]="",0,Amortización[[#This Row],[saldo de 
apertura]]-Amortización[[#This Row],[principal]])</f>
        <v>101224.53500595846</v>
      </c>
      <c r="I243" s="19">
        <f ca="1">IF(Amortización[[#This Row],[saldo de 
cierre]]&gt;0,LastRow-ROW(),0)</f>
        <v>120</v>
      </c>
    </row>
    <row r="244" spans="1:9" ht="15" customHeight="1" x14ac:dyDescent="0.25">
      <c r="A244" s="16">
        <f>ROWS($A$4:A244)</f>
        <v>241</v>
      </c>
      <c r="B244" s="17">
        <f ca="1">IF(ValuesEntered,IF(Amortización[[#This Row],[núm.]]&lt;=Duración_del_préstamo,IF(ROW()-ROW(Amortización[[#Headers],[pago
fecha]])=1,Inicio_del_préstamo,IF(H243&gt;0,EDATE(B243,1),"")),""),"")</f>
        <v>50627</v>
      </c>
      <c r="C244" s="18">
        <f ca="1">IF(ROW()-ROW(Amortización[[#Headers],[saldo de 
apertura]])=1,Importe_del_préstamo,IF(Amortización[[#This Row],[pago
fecha]]="",0,INDEX(Amortización[], ROW()-4,8)))</f>
        <v>101224.53500595846</v>
      </c>
      <c r="D244" s="18">
        <f ca="1">IF(ValuesEntered,IF(ROW()-ROW(Amortización[[#Headers],[interés]])=1,-IPMT(Tasa_de_interés/12,1,Duración_del_préstamo-ROWS($B$4:B244)+1,Amortización[[#This Row],[saldo de 
apertura]]),IFERROR(-IPMT(Tasa_de_interés/12,1,Amortización[[#This Row],[núm.
restante]],C245),0)),0)</f>
        <v>419.05275273246804</v>
      </c>
      <c r="E244" s="18">
        <f ca="1">IFERROR(IF(AND(ValuesEntered,Amortización[[#This Row],[pago
fecha]]&lt;&gt;""),-PPMT(Tasa_de_interés/12,1,Duración_del_préstamo-ROWS($B$4:B244)+1,Amortización[[#This Row],[saldo de 
apertura]]),""),0)</f>
        <v>651.87435016611892</v>
      </c>
      <c r="F244" s="18">
        <f ca="1">IF(Amortización[[#This Row],[pago
fecha]]="",0,Importe_del_impuesto_de_propiedad)</f>
        <v>375</v>
      </c>
      <c r="G244" s="18">
        <f ca="1">IF(Amortización[[#This Row],[pago
fecha]]="",0,Amortización[[#This Row],[interés]]+Amortización[[#This Row],[principal]]+Amortización[[#This Row],[impuesto de propiedad]])</f>
        <v>1445.927102898587</v>
      </c>
      <c r="H244" s="18">
        <f ca="1">IF(Amortización[[#This Row],[pago
fecha]]="",0,Amortización[[#This Row],[saldo de 
apertura]]-Amortización[[#This Row],[principal]])</f>
        <v>100572.66065579234</v>
      </c>
      <c r="I244" s="19">
        <f ca="1">IF(Amortización[[#This Row],[saldo de 
cierre]]&gt;0,LastRow-ROW(),0)</f>
        <v>119</v>
      </c>
    </row>
    <row r="245" spans="1:9" ht="15" customHeight="1" x14ac:dyDescent="0.25">
      <c r="A245" s="16">
        <f>ROWS($A$4:A245)</f>
        <v>242</v>
      </c>
      <c r="B245" s="17">
        <f ca="1">IF(ValuesEntered,IF(Amortización[[#This Row],[núm.]]&lt;=Duración_del_préstamo,IF(ROW()-ROW(Amortización[[#Headers],[pago
fecha]])=1,Inicio_del_préstamo,IF(H244&gt;0,EDATE(B244,1),"")),""),"")</f>
        <v>50658</v>
      </c>
      <c r="C245" s="18">
        <f ca="1">IF(ROW()-ROW(Amortización[[#Headers],[saldo de 
apertura]])=1,Importe_del_préstamo,IF(Amortización[[#This Row],[pago
fecha]]="",0,INDEX(Amortización[], ROW()-4,8)))</f>
        <v>100572.66065579234</v>
      </c>
      <c r="D245" s="18">
        <f ca="1">IF(ValuesEntered,IF(ROW()-ROW(Amortización[[#Headers],[interés]])=1,-IPMT(Tasa_de_interés/12,1,Duración_del_préstamo-ROWS($B$4:B245)+1,Amortización[[#This Row],[saldo de 
apertura]]),IFERROR(-IPMT(Tasa_de_interés/12,1,Amortización[[#This Row],[núm.
restante]],C246),0)),0)</f>
        <v>416.32529234375221</v>
      </c>
      <c r="E245" s="18">
        <f ca="1">IFERROR(IF(AND(ValuesEntered,Amortización[[#This Row],[pago
fecha]]&lt;&gt;""),-PPMT(Tasa_de_interés/12,1,Duración_del_préstamo-ROWS($B$4:B245)+1,Amortización[[#This Row],[saldo de 
apertura]]),""),0)</f>
        <v>654.59049329181119</v>
      </c>
      <c r="F245" s="18">
        <f ca="1">IF(Amortización[[#This Row],[pago
fecha]]="",0,Importe_del_impuesto_de_propiedad)</f>
        <v>375</v>
      </c>
      <c r="G245" s="18">
        <f ca="1">IF(Amortización[[#This Row],[pago
fecha]]="",0,Amortización[[#This Row],[interés]]+Amortización[[#This Row],[principal]]+Amortización[[#This Row],[impuesto de propiedad]])</f>
        <v>1445.9157856355635</v>
      </c>
      <c r="H245" s="18">
        <f ca="1">IF(Amortización[[#This Row],[pago
fecha]]="",0,Amortización[[#This Row],[saldo de 
apertura]]-Amortización[[#This Row],[principal]])</f>
        <v>99918.070162500531</v>
      </c>
      <c r="I245" s="19">
        <f ca="1">IF(Amortización[[#This Row],[saldo de 
cierre]]&gt;0,LastRow-ROW(),0)</f>
        <v>118</v>
      </c>
    </row>
    <row r="246" spans="1:9" ht="15" customHeight="1" x14ac:dyDescent="0.25">
      <c r="A246" s="16">
        <f>ROWS($A$4:A246)</f>
        <v>243</v>
      </c>
      <c r="B246" s="17">
        <f ca="1">IF(ValuesEntered,IF(Amortización[[#This Row],[núm.]]&lt;=Duración_del_préstamo,IF(ROW()-ROW(Amortización[[#Headers],[pago
fecha]])=1,Inicio_del_préstamo,IF(H245&gt;0,EDATE(B245,1),"")),""),"")</f>
        <v>50688</v>
      </c>
      <c r="C246" s="18">
        <f ca="1">IF(ROW()-ROW(Amortización[[#Headers],[saldo de 
apertura]])=1,Importe_del_préstamo,IF(Amortización[[#This Row],[pago
fecha]]="",0,INDEX(Amortización[], ROW()-4,8)))</f>
        <v>99918.070162500531</v>
      </c>
      <c r="D246" s="18">
        <f ca="1">IF(ValuesEntered,IF(ROW()-ROW(Amortización[[#Headers],[interés]])=1,-IPMT(Tasa_de_interés/12,1,Duración_del_préstamo-ROWS($B$4:B246)+1,Amortización[[#This Row],[saldo de 
apertura]]),IFERROR(-IPMT(Tasa_de_interés/12,1,Amortización[[#This Row],[núm.
restante]],C247),0)),0)</f>
        <v>413.58646753675004</v>
      </c>
      <c r="E246" s="18">
        <f ca="1">IFERROR(IF(AND(ValuesEntered,Amortización[[#This Row],[pago
fecha]]&lt;&gt;""),-PPMT(Tasa_de_interés/12,1,Duración_del_préstamo-ROWS($B$4:B246)+1,Amortización[[#This Row],[saldo de 
apertura]]),""),0)</f>
        <v>657.31795368052724</v>
      </c>
      <c r="F246" s="18">
        <f ca="1">IF(Amortización[[#This Row],[pago
fecha]]="",0,Importe_del_impuesto_de_propiedad)</f>
        <v>375</v>
      </c>
      <c r="G246" s="18">
        <f ca="1">IF(Amortización[[#This Row],[pago
fecha]]="",0,Amortización[[#This Row],[interés]]+Amortización[[#This Row],[principal]]+Amortización[[#This Row],[impuesto de propiedad]])</f>
        <v>1445.9044212172773</v>
      </c>
      <c r="H246" s="18">
        <f ca="1">IF(Amortización[[#This Row],[pago
fecha]]="",0,Amortización[[#This Row],[saldo de 
apertura]]-Amortización[[#This Row],[principal]])</f>
        <v>99260.752208820006</v>
      </c>
      <c r="I246" s="19">
        <f ca="1">IF(Amortización[[#This Row],[saldo de 
cierre]]&gt;0,LastRow-ROW(),0)</f>
        <v>117</v>
      </c>
    </row>
    <row r="247" spans="1:9" ht="15" customHeight="1" x14ac:dyDescent="0.25">
      <c r="A247" s="16">
        <f>ROWS($A$4:A247)</f>
        <v>244</v>
      </c>
      <c r="B247" s="17">
        <f ca="1">IF(ValuesEntered,IF(Amortización[[#This Row],[núm.]]&lt;=Duración_del_préstamo,IF(ROW()-ROW(Amortización[[#Headers],[pago
fecha]])=1,Inicio_del_préstamo,IF(H246&gt;0,EDATE(B246,1),"")),""),"")</f>
        <v>50719</v>
      </c>
      <c r="C247" s="18">
        <f ca="1">IF(ROW()-ROW(Amortización[[#Headers],[saldo de 
apertura]])=1,Importe_del_préstamo,IF(Amortización[[#This Row],[pago
fecha]]="",0,INDEX(Amortización[], ROW()-4,8)))</f>
        <v>99260.752208820006</v>
      </c>
      <c r="D247" s="18">
        <f ca="1">IF(ValuesEntered,IF(ROW()-ROW(Amortización[[#Headers],[interés]])=1,-IPMT(Tasa_de_interés/12,1,Duración_del_préstamo-ROWS($B$4:B247)+1,Amortización[[#This Row],[saldo de 
apertura]]),IFERROR(-IPMT(Tasa_de_interés/12,1,Amortización[[#This Row],[núm.
restante]],C248),0)),0)</f>
        <v>410.83623095971865</v>
      </c>
      <c r="E247" s="18">
        <f ca="1">IFERROR(IF(AND(ValuesEntered,Amortización[[#This Row],[pago
fecha]]&lt;&gt;""),-PPMT(Tasa_de_interés/12,1,Duración_del_préstamo-ROWS($B$4:B247)+1,Amortización[[#This Row],[saldo de 
apertura]]),""),0)</f>
        <v>660.05677848752941</v>
      </c>
      <c r="F247" s="18">
        <f ca="1">IF(Amortización[[#This Row],[pago
fecha]]="",0,Importe_del_impuesto_de_propiedad)</f>
        <v>375</v>
      </c>
      <c r="G247" s="18">
        <f ca="1">IF(Amortización[[#This Row],[pago
fecha]]="",0,Amortización[[#This Row],[interés]]+Amortización[[#This Row],[principal]]+Amortización[[#This Row],[impuesto de propiedad]])</f>
        <v>1445.893009447248</v>
      </c>
      <c r="H247" s="18">
        <f ca="1">IF(Amortización[[#This Row],[pago
fecha]]="",0,Amortización[[#This Row],[saldo de 
apertura]]-Amortización[[#This Row],[principal]])</f>
        <v>98600.695430332475</v>
      </c>
      <c r="I247" s="19">
        <f ca="1">IF(Amortización[[#This Row],[saldo de 
cierre]]&gt;0,LastRow-ROW(),0)</f>
        <v>116</v>
      </c>
    </row>
    <row r="248" spans="1:9" ht="15" customHeight="1" x14ac:dyDescent="0.25">
      <c r="A248" s="16">
        <f>ROWS($A$4:A248)</f>
        <v>245</v>
      </c>
      <c r="B248" s="17">
        <f ca="1">IF(ValuesEntered,IF(Amortización[[#This Row],[núm.]]&lt;=Duración_del_préstamo,IF(ROW()-ROW(Amortización[[#Headers],[pago
fecha]])=1,Inicio_del_préstamo,IF(H247&gt;0,EDATE(B247,1),"")),""),"")</f>
        <v>50749</v>
      </c>
      <c r="C248" s="18">
        <f ca="1">IF(ROW()-ROW(Amortización[[#Headers],[saldo de 
apertura]])=1,Importe_del_préstamo,IF(Amortización[[#This Row],[pago
fecha]]="",0,INDEX(Amortización[], ROW()-4,8)))</f>
        <v>98600.695430332475</v>
      </c>
      <c r="D248" s="18">
        <f ca="1">IF(ValuesEntered,IF(ROW()-ROW(Amortización[[#Headers],[interés]])=1,-IPMT(Tasa_de_interés/12,1,Duración_del_préstamo-ROWS($B$4:B248)+1,Amortización[[#This Row],[saldo de 
apertura]]),IFERROR(-IPMT(Tasa_de_interés/12,1,Amortización[[#This Row],[núm.
restante]],C249),0)),0)</f>
        <v>408.07453506361628</v>
      </c>
      <c r="E248" s="18">
        <f ca="1">IFERROR(IF(AND(ValuesEntered,Amortización[[#This Row],[pago
fecha]]&lt;&gt;""),-PPMT(Tasa_de_interés/12,1,Duración_del_préstamo-ROWS($B$4:B248)+1,Amortización[[#This Row],[saldo de 
apertura]]),""),0)</f>
        <v>662.80701506456057</v>
      </c>
      <c r="F248" s="18">
        <f ca="1">IF(Amortización[[#This Row],[pago
fecha]]="",0,Importe_del_impuesto_de_propiedad)</f>
        <v>375</v>
      </c>
      <c r="G248" s="18">
        <f ca="1">IF(Amortización[[#This Row],[pago
fecha]]="",0,Amortización[[#This Row],[interés]]+Amortización[[#This Row],[principal]]+Amortización[[#This Row],[impuesto de propiedad]])</f>
        <v>1445.881550128177</v>
      </c>
      <c r="H248" s="18">
        <f ca="1">IF(Amortización[[#This Row],[pago
fecha]]="",0,Amortización[[#This Row],[saldo de 
apertura]]-Amortización[[#This Row],[principal]])</f>
        <v>97937.888415267909</v>
      </c>
      <c r="I248" s="19">
        <f ca="1">IF(Amortización[[#This Row],[saldo de 
cierre]]&gt;0,LastRow-ROW(),0)</f>
        <v>115</v>
      </c>
    </row>
    <row r="249" spans="1:9" ht="15" customHeight="1" x14ac:dyDescent="0.25">
      <c r="A249" s="16">
        <f>ROWS($A$4:A249)</f>
        <v>246</v>
      </c>
      <c r="B249" s="17">
        <f ca="1">IF(ValuesEntered,IF(Amortización[[#This Row],[núm.]]&lt;=Duración_del_préstamo,IF(ROW()-ROW(Amortización[[#Headers],[pago
fecha]])=1,Inicio_del_préstamo,IF(H248&gt;0,EDATE(B248,1),"")),""),"")</f>
        <v>50780</v>
      </c>
      <c r="C249" s="18">
        <f ca="1">IF(ROW()-ROW(Amortización[[#Headers],[saldo de 
apertura]])=1,Importe_del_préstamo,IF(Amortización[[#This Row],[pago
fecha]]="",0,INDEX(Amortización[], ROW()-4,8)))</f>
        <v>97937.888415267909</v>
      </c>
      <c r="D249" s="18">
        <f ca="1">IF(ValuesEntered,IF(ROW()-ROW(Amortización[[#Headers],[interés]])=1,-IPMT(Tasa_de_interés/12,1,Duración_del_préstamo-ROWS($B$4:B249)+1,Amortización[[#This Row],[saldo de 
apertura]]),IFERROR(-IPMT(Tasa_de_interés/12,1,Amortización[[#This Row],[núm.
restante]],C250),0)),0)</f>
        <v>405.3013321012802</v>
      </c>
      <c r="E249" s="18">
        <f ca="1">IFERROR(IF(AND(ValuesEntered,Amortización[[#This Row],[pago
fecha]]&lt;&gt;""),-PPMT(Tasa_de_interés/12,1,Duración_del_préstamo-ROWS($B$4:B249)+1,Amortización[[#This Row],[saldo de 
apertura]]),""),0)</f>
        <v>665.56871096066288</v>
      </c>
      <c r="F249" s="18">
        <f ca="1">IF(Amortización[[#This Row],[pago
fecha]]="",0,Importe_del_impuesto_de_propiedad)</f>
        <v>375</v>
      </c>
      <c r="G249" s="18">
        <f ca="1">IF(Amortización[[#This Row],[pago
fecha]]="",0,Amortización[[#This Row],[interés]]+Amortización[[#This Row],[principal]]+Amortización[[#This Row],[impuesto de propiedad]])</f>
        <v>1445.8700430619431</v>
      </c>
      <c r="H249" s="18">
        <f ca="1">IF(Amortización[[#This Row],[pago
fecha]]="",0,Amortización[[#This Row],[saldo de 
apertura]]-Amortización[[#This Row],[principal]])</f>
        <v>97272.319704307243</v>
      </c>
      <c r="I249" s="19">
        <f ca="1">IF(Amortización[[#This Row],[saldo de 
cierre]]&gt;0,LastRow-ROW(),0)</f>
        <v>114</v>
      </c>
    </row>
    <row r="250" spans="1:9" ht="15" customHeight="1" x14ac:dyDescent="0.25">
      <c r="A250" s="16">
        <f>ROWS($A$4:A250)</f>
        <v>247</v>
      </c>
      <c r="B250" s="17">
        <f ca="1">IF(ValuesEntered,IF(Amortización[[#This Row],[núm.]]&lt;=Duración_del_préstamo,IF(ROW()-ROW(Amortización[[#Headers],[pago
fecha]])=1,Inicio_del_préstamo,IF(H249&gt;0,EDATE(B249,1),"")),""),"")</f>
        <v>50811</v>
      </c>
      <c r="C250" s="18">
        <f ca="1">IF(ROW()-ROW(Amortización[[#Headers],[saldo de 
apertura]])=1,Importe_del_préstamo,IF(Amortización[[#This Row],[pago
fecha]]="",0,INDEX(Amortización[], ROW()-4,8)))</f>
        <v>97272.319704307243</v>
      </c>
      <c r="D250" s="18">
        <f ca="1">IF(ValuesEntered,IF(ROW()-ROW(Amortización[[#Headers],[interés]])=1,-IPMT(Tasa_de_interés/12,1,Duración_del_préstamo-ROWS($B$4:B250)+1,Amortización[[#This Row],[saldo de 
apertura]]),IFERROR(-IPMT(Tasa_de_interés/12,1,Amortización[[#This Row],[núm.
restante]],C251),0)),0)</f>
        <v>402.51657412660103</v>
      </c>
      <c r="E250" s="18">
        <f ca="1">IFERROR(IF(AND(ValuesEntered,Amortización[[#This Row],[pago
fecha]]&lt;&gt;""),-PPMT(Tasa_de_interés/12,1,Duración_del_préstamo-ROWS($B$4:B250)+1,Amortización[[#This Row],[saldo de 
apertura]]),""),0)</f>
        <v>668.34191392299908</v>
      </c>
      <c r="F250" s="18">
        <f ca="1">IF(Amortización[[#This Row],[pago
fecha]]="",0,Importe_del_impuesto_de_propiedad)</f>
        <v>375</v>
      </c>
      <c r="G250" s="18">
        <f ca="1">IF(Amortización[[#This Row],[pago
fecha]]="",0,Amortización[[#This Row],[interés]]+Amortización[[#This Row],[principal]]+Amortización[[#This Row],[impuesto de propiedad]])</f>
        <v>1445.8584880496001</v>
      </c>
      <c r="H250" s="18">
        <f ca="1">IF(Amortización[[#This Row],[pago
fecha]]="",0,Amortización[[#This Row],[saldo de 
apertura]]-Amortización[[#This Row],[principal]])</f>
        <v>96603.977790384248</v>
      </c>
      <c r="I250" s="19">
        <f ca="1">IF(Amortización[[#This Row],[saldo de 
cierre]]&gt;0,LastRow-ROW(),0)</f>
        <v>113</v>
      </c>
    </row>
    <row r="251" spans="1:9" ht="15" customHeight="1" x14ac:dyDescent="0.25">
      <c r="A251" s="16">
        <f>ROWS($A$4:A251)</f>
        <v>248</v>
      </c>
      <c r="B251" s="17">
        <f ca="1">IF(ValuesEntered,IF(Amortización[[#This Row],[núm.]]&lt;=Duración_del_préstamo,IF(ROW()-ROW(Amortización[[#Headers],[pago
fecha]])=1,Inicio_del_préstamo,IF(H250&gt;0,EDATE(B250,1),"")),""),"")</f>
        <v>50839</v>
      </c>
      <c r="C251" s="18">
        <f ca="1">IF(ROW()-ROW(Amortización[[#Headers],[saldo de 
apertura]])=1,Importe_del_préstamo,IF(Amortización[[#This Row],[pago
fecha]]="",0,INDEX(Amortización[], ROW()-4,8)))</f>
        <v>96603.977790384248</v>
      </c>
      <c r="D251" s="18">
        <f ca="1">IF(ValuesEntered,IF(ROW()-ROW(Amortización[[#Headers],[interés]])=1,-IPMT(Tasa_de_interés/12,1,Duración_del_préstamo-ROWS($B$4:B251)+1,Amortización[[#This Row],[saldo de 
apertura]]),IFERROR(-IPMT(Tasa_de_interés/12,1,Amortización[[#This Row],[núm.
restante]],C252),0)),0)</f>
        <v>399.72021299369402</v>
      </c>
      <c r="E251" s="18">
        <f ca="1">IFERROR(IF(AND(ValuesEntered,Amortización[[#This Row],[pago
fecha]]&lt;&gt;""),-PPMT(Tasa_de_interés/12,1,Duración_del_préstamo-ROWS($B$4:B251)+1,Amortización[[#This Row],[saldo de 
apertura]]),""),0)</f>
        <v>671.12667189767831</v>
      </c>
      <c r="F251" s="18">
        <f ca="1">IF(Amortización[[#This Row],[pago
fecha]]="",0,Importe_del_impuesto_de_propiedad)</f>
        <v>375</v>
      </c>
      <c r="G251" s="18">
        <f ca="1">IF(Amortización[[#This Row],[pago
fecha]]="",0,Amortización[[#This Row],[interés]]+Amortización[[#This Row],[principal]]+Amortización[[#This Row],[impuesto de propiedad]])</f>
        <v>1445.8468848913724</v>
      </c>
      <c r="H251" s="18">
        <f ca="1">IF(Amortización[[#This Row],[pago
fecha]]="",0,Amortización[[#This Row],[saldo de 
apertura]]-Amortización[[#This Row],[principal]])</f>
        <v>95932.851118486564</v>
      </c>
      <c r="I251" s="19">
        <f ca="1">IF(Amortización[[#This Row],[saldo de 
cierre]]&gt;0,LastRow-ROW(),0)</f>
        <v>112</v>
      </c>
    </row>
    <row r="252" spans="1:9" ht="15" customHeight="1" x14ac:dyDescent="0.25">
      <c r="A252" s="16">
        <f>ROWS($A$4:A252)</f>
        <v>249</v>
      </c>
      <c r="B252" s="17">
        <f ca="1">IF(ValuesEntered,IF(Amortización[[#This Row],[núm.]]&lt;=Duración_del_préstamo,IF(ROW()-ROW(Amortización[[#Headers],[pago
fecha]])=1,Inicio_del_préstamo,IF(H251&gt;0,EDATE(B251,1),"")),""),"")</f>
        <v>50870</v>
      </c>
      <c r="C252" s="18">
        <f ca="1">IF(ROW()-ROW(Amortización[[#Headers],[saldo de 
apertura]])=1,Importe_del_préstamo,IF(Amortización[[#This Row],[pago
fecha]]="",0,INDEX(Amortización[], ROW()-4,8)))</f>
        <v>95932.851118486564</v>
      </c>
      <c r="D252" s="18">
        <f ca="1">IF(ValuesEntered,IF(ROW()-ROW(Amortización[[#Headers],[interés]])=1,-IPMT(Tasa_de_interés/12,1,Duración_del_préstamo-ROWS($B$4:B252)+1,Amortización[[#This Row],[saldo de 
apertura]]),IFERROR(-IPMT(Tasa_de_interés/12,1,Amortización[[#This Row],[núm.
restante]],C253),0)),0)</f>
        <v>396.91220035606659</v>
      </c>
      <c r="E252" s="18">
        <f ca="1">IFERROR(IF(AND(ValuesEntered,Amortización[[#This Row],[pago
fecha]]&lt;&gt;""),-PPMT(Tasa_de_interés/12,1,Duración_del_préstamo-ROWS($B$4:B252)+1,Amortización[[#This Row],[saldo de 
apertura]]),""),0)</f>
        <v>673.92303303058509</v>
      </c>
      <c r="F252" s="18">
        <f ca="1">IF(Amortización[[#This Row],[pago
fecha]]="",0,Importe_del_impuesto_de_propiedad)</f>
        <v>375</v>
      </c>
      <c r="G252" s="18">
        <f ca="1">IF(Amortización[[#This Row],[pago
fecha]]="",0,Amortización[[#This Row],[interés]]+Amortización[[#This Row],[principal]]+Amortización[[#This Row],[impuesto de propiedad]])</f>
        <v>1445.8352333866517</v>
      </c>
      <c r="H252" s="18">
        <f ca="1">IF(Amortización[[#This Row],[pago
fecha]]="",0,Amortización[[#This Row],[saldo de 
apertura]]-Amortización[[#This Row],[principal]])</f>
        <v>95258.928085455977</v>
      </c>
      <c r="I252" s="19">
        <f ca="1">IF(Amortización[[#This Row],[saldo de 
cierre]]&gt;0,LastRow-ROW(),0)</f>
        <v>111</v>
      </c>
    </row>
    <row r="253" spans="1:9" ht="15" customHeight="1" x14ac:dyDescent="0.25">
      <c r="A253" s="16">
        <f>ROWS($A$4:A253)</f>
        <v>250</v>
      </c>
      <c r="B253" s="17">
        <f ca="1">IF(ValuesEntered,IF(Amortización[[#This Row],[núm.]]&lt;=Duración_del_préstamo,IF(ROW()-ROW(Amortización[[#Headers],[pago
fecha]])=1,Inicio_del_préstamo,IF(H252&gt;0,EDATE(B252,1),"")),""),"")</f>
        <v>50900</v>
      </c>
      <c r="C253" s="18">
        <f ca="1">IF(ROW()-ROW(Amortización[[#Headers],[saldo de 
apertura]])=1,Importe_del_préstamo,IF(Amortización[[#This Row],[pago
fecha]]="",0,INDEX(Amortización[], ROW()-4,8)))</f>
        <v>95258.928085455977</v>
      </c>
      <c r="D253" s="18">
        <f ca="1">IF(ValuesEntered,IF(ROW()-ROW(Amortización[[#Headers],[interés]])=1,-IPMT(Tasa_de_interés/12,1,Duración_del_préstamo-ROWS($B$4:B253)+1,Amortización[[#This Row],[saldo de 
apertura]]),IFERROR(-IPMT(Tasa_de_interés/12,1,Amortización[[#This Row],[núm.
restante]],C254),0)),0)</f>
        <v>394.0924876657823</v>
      </c>
      <c r="E253" s="18">
        <f ca="1">IFERROR(IF(AND(ValuesEntered,Amortización[[#This Row],[pago
fecha]]&lt;&gt;""),-PPMT(Tasa_de_interés/12,1,Duración_del_préstamo-ROWS($B$4:B253)+1,Amortización[[#This Row],[saldo de 
apertura]]),""),0)</f>
        <v>676.73104566821257</v>
      </c>
      <c r="F253" s="18">
        <f ca="1">IF(Amortización[[#This Row],[pago
fecha]]="",0,Importe_del_impuesto_de_propiedad)</f>
        <v>375</v>
      </c>
      <c r="G253" s="18">
        <f ca="1">IF(Amortización[[#This Row],[pago
fecha]]="",0,Amortización[[#This Row],[interés]]+Amortización[[#This Row],[principal]]+Amortización[[#This Row],[impuesto de propiedad]])</f>
        <v>1445.8235333339949</v>
      </c>
      <c r="H253" s="18">
        <f ca="1">IF(Amortización[[#This Row],[pago
fecha]]="",0,Amortización[[#This Row],[saldo de 
apertura]]-Amortización[[#This Row],[principal]])</f>
        <v>94582.197039787759</v>
      </c>
      <c r="I253" s="19">
        <f ca="1">IF(Amortización[[#This Row],[saldo de 
cierre]]&gt;0,LastRow-ROW(),0)</f>
        <v>110</v>
      </c>
    </row>
    <row r="254" spans="1:9" ht="15" customHeight="1" x14ac:dyDescent="0.25">
      <c r="A254" s="16">
        <f>ROWS($A$4:A254)</f>
        <v>251</v>
      </c>
      <c r="B254" s="17">
        <f ca="1">IF(ValuesEntered,IF(Amortización[[#This Row],[núm.]]&lt;=Duración_del_préstamo,IF(ROW()-ROW(Amortización[[#Headers],[pago
fecha]])=1,Inicio_del_préstamo,IF(H253&gt;0,EDATE(B253,1),"")),""),"")</f>
        <v>50931</v>
      </c>
      <c r="C254" s="18">
        <f ca="1">IF(ROW()-ROW(Amortización[[#Headers],[saldo de 
apertura]])=1,Importe_del_préstamo,IF(Amortización[[#This Row],[pago
fecha]]="",0,INDEX(Amortización[], ROW()-4,8)))</f>
        <v>94582.197039787759</v>
      </c>
      <c r="D254" s="18">
        <f ca="1">IF(ValuesEntered,IF(ROW()-ROW(Amortización[[#Headers],[interés]])=1,-IPMT(Tasa_de_interés/12,1,Duración_del_préstamo-ROWS($B$4:B254)+1,Amortización[[#This Row],[saldo de 
apertura]]),IFERROR(-IPMT(Tasa_de_interés/12,1,Amortización[[#This Row],[núm.
restante]],C255),0)),0)</f>
        <v>391.26102617262194</v>
      </c>
      <c r="E254" s="18">
        <f ca="1">IFERROR(IF(AND(ValuesEntered,Amortización[[#This Row],[pago
fecha]]&lt;&gt;""),-PPMT(Tasa_de_interés/12,1,Duración_del_préstamo-ROWS($B$4:B254)+1,Amortización[[#This Row],[saldo de 
apertura]]),""),0)</f>
        <v>679.55075835849686</v>
      </c>
      <c r="F254" s="18">
        <f ca="1">IF(Amortización[[#This Row],[pago
fecha]]="",0,Importe_del_impuesto_de_propiedad)</f>
        <v>375</v>
      </c>
      <c r="G254" s="18">
        <f ca="1">IF(Amortización[[#This Row],[pago
fecha]]="",0,Amortización[[#This Row],[interés]]+Amortización[[#This Row],[principal]]+Amortización[[#This Row],[impuesto de propiedad]])</f>
        <v>1445.8117845311187</v>
      </c>
      <c r="H254" s="18">
        <f ca="1">IF(Amortización[[#This Row],[pago
fecha]]="",0,Amortización[[#This Row],[saldo de 
apertura]]-Amortización[[#This Row],[principal]])</f>
        <v>93902.646281429261</v>
      </c>
      <c r="I254" s="19">
        <f ca="1">IF(Amortización[[#This Row],[saldo de 
cierre]]&gt;0,LastRow-ROW(),0)</f>
        <v>109</v>
      </c>
    </row>
    <row r="255" spans="1:9" ht="15" customHeight="1" x14ac:dyDescent="0.25">
      <c r="A255" s="16">
        <f>ROWS($A$4:A255)</f>
        <v>252</v>
      </c>
      <c r="B255" s="17">
        <f ca="1">IF(ValuesEntered,IF(Amortización[[#This Row],[núm.]]&lt;=Duración_del_préstamo,IF(ROW()-ROW(Amortización[[#Headers],[pago
fecha]])=1,Inicio_del_préstamo,IF(H254&gt;0,EDATE(B254,1),"")),""),"")</f>
        <v>50961</v>
      </c>
      <c r="C255" s="18">
        <f ca="1">IF(ROW()-ROW(Amortización[[#Headers],[saldo de 
apertura]])=1,Importe_del_préstamo,IF(Amortización[[#This Row],[pago
fecha]]="",0,INDEX(Amortización[], ROW()-4,8)))</f>
        <v>93902.646281429261</v>
      </c>
      <c r="D255" s="18">
        <f ca="1">IF(ValuesEntered,IF(ROW()-ROW(Amortización[[#Headers],[interés]])=1,-IPMT(Tasa_de_interés/12,1,Duración_del_préstamo-ROWS($B$4:B255)+1,Amortización[[#This Row],[saldo de 
apertura]]),IFERROR(-IPMT(Tasa_de_interés/12,1,Amortización[[#This Row],[núm.
restante]],C256),0)),0)</f>
        <v>388.41776692324004</v>
      </c>
      <c r="E255" s="18">
        <f ca="1">IFERROR(IF(AND(ValuesEntered,Amortización[[#This Row],[pago
fecha]]&lt;&gt;""),-PPMT(Tasa_de_interés/12,1,Duración_del_préstamo-ROWS($B$4:B255)+1,Amortización[[#This Row],[saldo de 
apertura]]),""),0)</f>
        <v>682.38221985165728</v>
      </c>
      <c r="F255" s="18">
        <f ca="1">IF(Amortización[[#This Row],[pago
fecha]]="",0,Importe_del_impuesto_de_propiedad)</f>
        <v>375</v>
      </c>
      <c r="G255" s="18">
        <f ca="1">IF(Amortización[[#This Row],[pago
fecha]]="",0,Amortización[[#This Row],[interés]]+Amortización[[#This Row],[principal]]+Amortización[[#This Row],[impuesto de propiedad]])</f>
        <v>1445.7999867748972</v>
      </c>
      <c r="H255" s="18">
        <f ca="1">IF(Amortización[[#This Row],[pago
fecha]]="",0,Amortización[[#This Row],[saldo de 
apertura]]-Amortización[[#This Row],[principal]])</f>
        <v>93220.264061577604</v>
      </c>
      <c r="I255" s="19">
        <f ca="1">IF(Amortización[[#This Row],[saldo de 
cierre]]&gt;0,LastRow-ROW(),0)</f>
        <v>108</v>
      </c>
    </row>
    <row r="256" spans="1:9" ht="15" customHeight="1" x14ac:dyDescent="0.25">
      <c r="A256" s="16">
        <f>ROWS($A$4:A256)</f>
        <v>253</v>
      </c>
      <c r="B256" s="17">
        <f ca="1">IF(ValuesEntered,IF(Amortización[[#This Row],[núm.]]&lt;=Duración_del_préstamo,IF(ROW()-ROW(Amortización[[#Headers],[pago
fecha]])=1,Inicio_del_préstamo,IF(H255&gt;0,EDATE(B255,1),"")),""),"")</f>
        <v>50992</v>
      </c>
      <c r="C256" s="18">
        <f ca="1">IF(ROW()-ROW(Amortización[[#Headers],[saldo de 
apertura]])=1,Importe_del_préstamo,IF(Amortización[[#This Row],[pago
fecha]]="",0,INDEX(Amortización[], ROW()-4,8)))</f>
        <v>93220.264061577604</v>
      </c>
      <c r="D256" s="18">
        <f ca="1">IF(ValuesEntered,IF(ROW()-ROW(Amortización[[#Headers],[interés]])=1,-IPMT(Tasa_de_interés/12,1,Duración_del_préstamo-ROWS($B$4:B256)+1,Amortización[[#This Row],[saldo de 
apertura]]),IFERROR(-IPMT(Tasa_de_interés/12,1,Amortización[[#This Row],[núm.
restante]],C257),0)),0)</f>
        <v>385.56266076031903</v>
      </c>
      <c r="E256" s="18">
        <f ca="1">IFERROR(IF(AND(ValuesEntered,Amortización[[#This Row],[pago
fecha]]&lt;&gt;""),-PPMT(Tasa_de_interés/12,1,Duración_del_préstamo-ROWS($B$4:B256)+1,Amortización[[#This Row],[saldo de 
apertura]]),""),0)</f>
        <v>685.22547910103913</v>
      </c>
      <c r="F256" s="18">
        <f ca="1">IF(Amortización[[#This Row],[pago
fecha]]="",0,Importe_del_impuesto_de_propiedad)</f>
        <v>375</v>
      </c>
      <c r="G256" s="18">
        <f ca="1">IF(Amortización[[#This Row],[pago
fecha]]="",0,Amortización[[#This Row],[interés]]+Amortización[[#This Row],[principal]]+Amortización[[#This Row],[impuesto de propiedad]])</f>
        <v>1445.7881398613581</v>
      </c>
      <c r="H256" s="18">
        <f ca="1">IF(Amortización[[#This Row],[pago
fecha]]="",0,Amortización[[#This Row],[saldo de 
apertura]]-Amortización[[#This Row],[principal]])</f>
        <v>92535.038582476569</v>
      </c>
      <c r="I256" s="19">
        <f ca="1">IF(Amortización[[#This Row],[saldo de 
cierre]]&gt;0,LastRow-ROW(),0)</f>
        <v>107</v>
      </c>
    </row>
    <row r="257" spans="1:9" ht="15" customHeight="1" x14ac:dyDescent="0.25">
      <c r="A257" s="16">
        <f>ROWS($A$4:A257)</f>
        <v>254</v>
      </c>
      <c r="B257" s="17">
        <f ca="1">IF(ValuesEntered,IF(Amortización[[#This Row],[núm.]]&lt;=Duración_del_préstamo,IF(ROW()-ROW(Amortización[[#Headers],[pago
fecha]])=1,Inicio_del_préstamo,IF(H256&gt;0,EDATE(B256,1),"")),""),"")</f>
        <v>51023</v>
      </c>
      <c r="C257" s="18">
        <f ca="1">IF(ROW()-ROW(Amortización[[#Headers],[saldo de 
apertura]])=1,Importe_del_préstamo,IF(Amortización[[#This Row],[pago
fecha]]="",0,INDEX(Amortización[], ROW()-4,8)))</f>
        <v>92535.038582476569</v>
      </c>
      <c r="D257" s="18">
        <f ca="1">IF(ValuesEntered,IF(ROW()-ROW(Amortización[[#Headers],[interés]])=1,-IPMT(Tasa_de_interés/12,1,Duración_del_préstamo-ROWS($B$4:B257)+1,Amortización[[#This Row],[saldo de 
apertura]]),IFERROR(-IPMT(Tasa_de_interés/12,1,Amortización[[#This Row],[núm.
restante]],C258),0)),0)</f>
        <v>382.69565832171918</v>
      </c>
      <c r="E257" s="18">
        <f ca="1">IFERROR(IF(AND(ValuesEntered,Amortización[[#This Row],[pago
fecha]]&lt;&gt;""),-PPMT(Tasa_de_interés/12,1,Duración_del_préstamo-ROWS($B$4:B257)+1,Amortización[[#This Row],[saldo de 
apertura]]),""),0)</f>
        <v>688.08058526396007</v>
      </c>
      <c r="F257" s="18">
        <f ca="1">IF(Amortización[[#This Row],[pago
fecha]]="",0,Importe_del_impuesto_de_propiedad)</f>
        <v>375</v>
      </c>
      <c r="G257" s="18">
        <f ca="1">IF(Amortización[[#This Row],[pago
fecha]]="",0,Amortización[[#This Row],[interés]]+Amortización[[#This Row],[principal]]+Amortización[[#This Row],[impuesto de propiedad]])</f>
        <v>1445.7762435856794</v>
      </c>
      <c r="H257" s="18">
        <f ca="1">IF(Amortización[[#This Row],[pago
fecha]]="",0,Amortización[[#This Row],[saldo de 
apertura]]-Amortización[[#This Row],[principal]])</f>
        <v>91846.957997212608</v>
      </c>
      <c r="I257" s="19">
        <f ca="1">IF(Amortización[[#This Row],[saldo de 
cierre]]&gt;0,LastRow-ROW(),0)</f>
        <v>106</v>
      </c>
    </row>
    <row r="258" spans="1:9" ht="15" customHeight="1" x14ac:dyDescent="0.25">
      <c r="A258" s="16">
        <f>ROWS($A$4:A258)</f>
        <v>255</v>
      </c>
      <c r="B258" s="17">
        <f ca="1">IF(ValuesEntered,IF(Amortización[[#This Row],[núm.]]&lt;=Duración_del_préstamo,IF(ROW()-ROW(Amortización[[#Headers],[pago
fecha]])=1,Inicio_del_préstamo,IF(H257&gt;0,EDATE(B257,1),"")),""),"")</f>
        <v>51053</v>
      </c>
      <c r="C258" s="18">
        <f ca="1">IF(ROW()-ROW(Amortización[[#Headers],[saldo de 
apertura]])=1,Importe_del_préstamo,IF(Amortización[[#This Row],[pago
fecha]]="",0,INDEX(Amortización[], ROW()-4,8)))</f>
        <v>91846.957997212608</v>
      </c>
      <c r="D258" s="18">
        <f ca="1">IF(ValuesEntered,IF(ROW()-ROW(Amortización[[#Headers],[interés]])=1,-IPMT(Tasa_de_interés/12,1,Duración_del_préstamo-ROWS($B$4:B258)+1,Amortización[[#This Row],[saldo de 
apertura]]),IFERROR(-IPMT(Tasa_de_interés/12,1,Amortización[[#This Row],[núm.
restante]],C259),0)),0)</f>
        <v>379.81671003962521</v>
      </c>
      <c r="E258" s="18">
        <f ca="1">IFERROR(IF(AND(ValuesEntered,Amortización[[#This Row],[pago
fecha]]&lt;&gt;""),-PPMT(Tasa_de_interés/12,1,Duración_del_préstamo-ROWS($B$4:B258)+1,Amortización[[#This Row],[saldo de 
apertura]]),""),0)</f>
        <v>690.94758770255987</v>
      </c>
      <c r="F258" s="18">
        <f ca="1">IF(Amortización[[#This Row],[pago
fecha]]="",0,Importe_del_impuesto_de_propiedad)</f>
        <v>375</v>
      </c>
      <c r="G258" s="18">
        <f ca="1">IF(Amortización[[#This Row],[pago
fecha]]="",0,Amortización[[#This Row],[interés]]+Amortización[[#This Row],[principal]]+Amortización[[#This Row],[impuesto de propiedad]])</f>
        <v>1445.7642977421851</v>
      </c>
      <c r="H258" s="18">
        <f ca="1">IF(Amortización[[#This Row],[pago
fecha]]="",0,Amortización[[#This Row],[saldo de 
apertura]]-Amortización[[#This Row],[principal]])</f>
        <v>91156.010409510054</v>
      </c>
      <c r="I258" s="19">
        <f ca="1">IF(Amortización[[#This Row],[saldo de 
cierre]]&gt;0,LastRow-ROW(),0)</f>
        <v>105</v>
      </c>
    </row>
    <row r="259" spans="1:9" ht="15" customHeight="1" x14ac:dyDescent="0.25">
      <c r="A259" s="16">
        <f>ROWS($A$4:A259)</f>
        <v>256</v>
      </c>
      <c r="B259" s="17">
        <f ca="1">IF(ValuesEntered,IF(Amortización[[#This Row],[núm.]]&lt;=Duración_del_préstamo,IF(ROW()-ROW(Amortización[[#Headers],[pago
fecha]])=1,Inicio_del_préstamo,IF(H258&gt;0,EDATE(B258,1),"")),""),"")</f>
        <v>51084</v>
      </c>
      <c r="C259" s="18">
        <f ca="1">IF(ROW()-ROW(Amortización[[#Headers],[saldo de 
apertura]])=1,Importe_del_préstamo,IF(Amortización[[#This Row],[pago
fecha]]="",0,INDEX(Amortización[], ROW()-4,8)))</f>
        <v>91156.010409510054</v>
      </c>
      <c r="D259" s="18">
        <f ca="1">IF(ValuesEntered,IF(ROW()-ROW(Amortización[[#Headers],[interés]])=1,-IPMT(Tasa_de_interés/12,1,Duración_del_préstamo-ROWS($B$4:B259)+1,Amortización[[#This Row],[saldo de 
apertura]]),IFERROR(-IPMT(Tasa_de_interés/12,1,Amortización[[#This Row],[núm.
restante]],C260),0)),0)</f>
        <v>376.92576613968913</v>
      </c>
      <c r="E259" s="18">
        <f ca="1">IFERROR(IF(AND(ValuesEntered,Amortización[[#This Row],[pago
fecha]]&lt;&gt;""),-PPMT(Tasa_de_interés/12,1,Duración_del_préstamo-ROWS($B$4:B259)+1,Amortización[[#This Row],[saldo de 
apertura]]),""),0)</f>
        <v>693.82653598465402</v>
      </c>
      <c r="F259" s="18">
        <f ca="1">IF(Amortización[[#This Row],[pago
fecha]]="",0,Importe_del_impuesto_de_propiedad)</f>
        <v>375</v>
      </c>
      <c r="G259" s="18">
        <f ca="1">IF(Amortización[[#This Row],[pago
fecha]]="",0,Amortización[[#This Row],[interés]]+Amortización[[#This Row],[principal]]+Amortización[[#This Row],[impuesto de propiedad]])</f>
        <v>1445.7523021243433</v>
      </c>
      <c r="H259" s="18">
        <f ca="1">IF(Amortización[[#This Row],[pago
fecha]]="",0,Amortización[[#This Row],[saldo de 
apertura]]-Amortización[[#This Row],[principal]])</f>
        <v>90462.183873525399</v>
      </c>
      <c r="I259" s="19">
        <f ca="1">IF(Amortización[[#This Row],[saldo de 
cierre]]&gt;0,LastRow-ROW(),0)</f>
        <v>104</v>
      </c>
    </row>
    <row r="260" spans="1:9" ht="15" customHeight="1" x14ac:dyDescent="0.25">
      <c r="A260" s="16">
        <f>ROWS($A$4:A260)</f>
        <v>257</v>
      </c>
      <c r="B260" s="17">
        <f ca="1">IF(ValuesEntered,IF(Amortización[[#This Row],[núm.]]&lt;=Duración_del_préstamo,IF(ROW()-ROW(Amortización[[#Headers],[pago
fecha]])=1,Inicio_del_préstamo,IF(H259&gt;0,EDATE(B259,1),"")),""),"")</f>
        <v>51114</v>
      </c>
      <c r="C260" s="18">
        <f ca="1">IF(ROW()-ROW(Amortización[[#Headers],[saldo de 
apertura]])=1,Importe_del_préstamo,IF(Amortización[[#This Row],[pago
fecha]]="",0,INDEX(Amortización[], ROW()-4,8)))</f>
        <v>90462.183873525399</v>
      </c>
      <c r="D260" s="18">
        <f ca="1">IF(ValuesEntered,IF(ROW()-ROW(Amortización[[#Headers],[interés]])=1,-IPMT(Tasa_de_interés/12,1,Duración_del_préstamo-ROWS($B$4:B260)+1,Amortización[[#This Row],[saldo de 
apertura]]),IFERROR(-IPMT(Tasa_de_interés/12,1,Amortización[[#This Row],[núm.
restante]],C261),0)),0)</f>
        <v>374.02277664017004</v>
      </c>
      <c r="E260" s="18">
        <f ca="1">IFERROR(IF(AND(ValuesEntered,Amortización[[#This Row],[pago
fecha]]&lt;&gt;""),-PPMT(Tasa_de_interés/12,1,Duración_del_préstamo-ROWS($B$4:B260)+1,Amortización[[#This Row],[saldo de 
apertura]]),""),0)</f>
        <v>696.71747988459003</v>
      </c>
      <c r="F260" s="18">
        <f ca="1">IF(Amortización[[#This Row],[pago
fecha]]="",0,Importe_del_impuesto_de_propiedad)</f>
        <v>375</v>
      </c>
      <c r="G260" s="18">
        <f ca="1">IF(Amortización[[#This Row],[pago
fecha]]="",0,Amortización[[#This Row],[interés]]+Amortización[[#This Row],[principal]]+Amortización[[#This Row],[impuesto de propiedad]])</f>
        <v>1445.7402565247601</v>
      </c>
      <c r="H260" s="18">
        <f ca="1">IF(Amortización[[#This Row],[pago
fecha]]="",0,Amortización[[#This Row],[saldo de 
apertura]]-Amortización[[#This Row],[principal]])</f>
        <v>89765.466393640803</v>
      </c>
      <c r="I260" s="19">
        <f ca="1">IF(Amortización[[#This Row],[saldo de 
cierre]]&gt;0,LastRow-ROW(),0)</f>
        <v>103</v>
      </c>
    </row>
    <row r="261" spans="1:9" ht="15" customHeight="1" x14ac:dyDescent="0.25">
      <c r="A261" s="16">
        <f>ROWS($A$4:A261)</f>
        <v>258</v>
      </c>
      <c r="B261" s="17">
        <f ca="1">IF(ValuesEntered,IF(Amortización[[#This Row],[núm.]]&lt;=Duración_del_préstamo,IF(ROW()-ROW(Amortización[[#Headers],[pago
fecha]])=1,Inicio_del_préstamo,IF(H260&gt;0,EDATE(B260,1),"")),""),"")</f>
        <v>51145</v>
      </c>
      <c r="C261" s="18">
        <f ca="1">IF(ROW()-ROW(Amortización[[#Headers],[saldo de 
apertura]])=1,Importe_del_préstamo,IF(Amortización[[#This Row],[pago
fecha]]="",0,INDEX(Amortización[], ROW()-4,8)))</f>
        <v>89765.466393640803</v>
      </c>
      <c r="D261" s="18">
        <f ca="1">IF(ValuesEntered,IF(ROW()-ROW(Amortización[[#Headers],[interés]])=1,-IPMT(Tasa_de_interés/12,1,Duración_del_préstamo-ROWS($B$4:B261)+1,Amortización[[#This Row],[saldo de 
apertura]]),IFERROR(-IPMT(Tasa_de_interés/12,1,Amortización[[#This Row],[núm.
restante]],C262),0)),0)</f>
        <v>371.10769135106955</v>
      </c>
      <c r="E261" s="18">
        <f ca="1">IFERROR(IF(AND(ValuesEntered,Amortización[[#This Row],[pago
fecha]]&lt;&gt;""),-PPMT(Tasa_de_interés/12,1,Duración_del_préstamo-ROWS($B$4:B261)+1,Amortización[[#This Row],[saldo de 
apertura]]),""),0)</f>
        <v>699.62046938410901</v>
      </c>
      <c r="F261" s="18">
        <f ca="1">IF(Amortización[[#This Row],[pago
fecha]]="",0,Importe_del_impuesto_de_propiedad)</f>
        <v>375</v>
      </c>
      <c r="G261" s="18">
        <f ca="1">IF(Amortización[[#This Row],[pago
fecha]]="",0,Amortización[[#This Row],[interés]]+Amortización[[#This Row],[principal]]+Amortización[[#This Row],[impuesto de propiedad]])</f>
        <v>1445.7281607351786</v>
      </c>
      <c r="H261" s="18">
        <f ca="1">IF(Amortización[[#This Row],[pago
fecha]]="",0,Amortización[[#This Row],[saldo de 
apertura]]-Amortización[[#This Row],[principal]])</f>
        <v>89065.84592425669</v>
      </c>
      <c r="I261" s="19">
        <f ca="1">IF(Amortización[[#This Row],[saldo de 
cierre]]&gt;0,LastRow-ROW(),0)</f>
        <v>102</v>
      </c>
    </row>
    <row r="262" spans="1:9" ht="15" customHeight="1" x14ac:dyDescent="0.25">
      <c r="A262" s="16">
        <f>ROWS($A$4:A262)</f>
        <v>259</v>
      </c>
      <c r="B262" s="17">
        <f ca="1">IF(ValuesEntered,IF(Amortización[[#This Row],[núm.]]&lt;=Duración_del_préstamo,IF(ROW()-ROW(Amortización[[#Headers],[pago
fecha]])=1,Inicio_del_préstamo,IF(H261&gt;0,EDATE(B261,1),"")),""),"")</f>
        <v>51176</v>
      </c>
      <c r="C262" s="18">
        <f ca="1">IF(ROW()-ROW(Amortización[[#Headers],[saldo de 
apertura]])=1,Importe_del_préstamo,IF(Amortización[[#This Row],[pago
fecha]]="",0,INDEX(Amortización[], ROW()-4,8)))</f>
        <v>89065.84592425669</v>
      </c>
      <c r="D262" s="18">
        <f ca="1">IF(ValuesEntered,IF(ROW()-ROW(Amortización[[#Headers],[interés]])=1,-IPMT(Tasa_de_interés/12,1,Duración_del_préstamo-ROWS($B$4:B262)+1,Amortización[[#This Row],[saldo de 
apertura]]),IFERROR(-IPMT(Tasa_de_interés/12,1,Amortización[[#This Row],[núm.
restante]],C263),0)),0)</f>
        <v>368.18045987326451</v>
      </c>
      <c r="E262" s="18">
        <f ca="1">IFERROR(IF(AND(ValuesEntered,Amortización[[#This Row],[pago
fecha]]&lt;&gt;""),-PPMT(Tasa_de_interés/12,1,Duración_del_préstamo-ROWS($B$4:B262)+1,Amortización[[#This Row],[saldo de 
apertura]]),""),0)</f>
        <v>702.5355546732095</v>
      </c>
      <c r="F262" s="18">
        <f ca="1">IF(Amortización[[#This Row],[pago
fecha]]="",0,Importe_del_impuesto_de_propiedad)</f>
        <v>375</v>
      </c>
      <c r="G262" s="18">
        <f ca="1">IF(Amortización[[#This Row],[pago
fecha]]="",0,Amortización[[#This Row],[interés]]+Amortización[[#This Row],[principal]]+Amortización[[#This Row],[impuesto de propiedad]])</f>
        <v>1445.7160145464741</v>
      </c>
      <c r="H262" s="18">
        <f ca="1">IF(Amortización[[#This Row],[pago
fecha]]="",0,Amortización[[#This Row],[saldo de 
apertura]]-Amortización[[#This Row],[principal]])</f>
        <v>88363.310369583487</v>
      </c>
      <c r="I262" s="19">
        <f ca="1">IF(Amortización[[#This Row],[saldo de 
cierre]]&gt;0,LastRow-ROW(),0)</f>
        <v>101</v>
      </c>
    </row>
    <row r="263" spans="1:9" ht="15" customHeight="1" x14ac:dyDescent="0.25">
      <c r="A263" s="16">
        <f>ROWS($A$4:A263)</f>
        <v>260</v>
      </c>
      <c r="B263" s="17">
        <f ca="1">IF(ValuesEntered,IF(Amortización[[#This Row],[núm.]]&lt;=Duración_del_préstamo,IF(ROW()-ROW(Amortización[[#Headers],[pago
fecha]])=1,Inicio_del_préstamo,IF(H262&gt;0,EDATE(B262,1),"")),""),"")</f>
        <v>51205</v>
      </c>
      <c r="C263" s="18">
        <f ca="1">IF(ROW()-ROW(Amortización[[#Headers],[saldo de 
apertura]])=1,Importe_del_préstamo,IF(Amortización[[#This Row],[pago
fecha]]="",0,INDEX(Amortización[], ROW()-4,8)))</f>
        <v>88363.310369583487</v>
      </c>
      <c r="D263" s="18">
        <f ca="1">IF(ValuesEntered,IF(ROW()-ROW(Amortización[[#Headers],[interés]])=1,-IPMT(Tasa_de_interés/12,1,Duración_del_préstamo-ROWS($B$4:B263)+1,Amortización[[#This Row],[saldo de 
apertura]]),IFERROR(-IPMT(Tasa_de_interés/12,1,Amortización[[#This Row],[núm.
restante]],C264),0)),0)</f>
        <v>365.2410315976353</v>
      </c>
      <c r="E263" s="18">
        <f ca="1">IFERROR(IF(AND(ValuesEntered,Amortización[[#This Row],[pago
fecha]]&lt;&gt;""),-PPMT(Tasa_de_interés/12,1,Duración_del_préstamo-ROWS($B$4:B263)+1,Amortización[[#This Row],[saldo de 
apertura]]),""),0)</f>
        <v>705.4627861510146</v>
      </c>
      <c r="F263" s="18">
        <f ca="1">IF(Amortización[[#This Row],[pago
fecha]]="",0,Importe_del_impuesto_de_propiedad)</f>
        <v>375</v>
      </c>
      <c r="G263" s="18">
        <f ca="1">IF(Amortización[[#This Row],[pago
fecha]]="",0,Amortización[[#This Row],[interés]]+Amortización[[#This Row],[principal]]+Amortización[[#This Row],[impuesto de propiedad]])</f>
        <v>1445.70381774865</v>
      </c>
      <c r="H263" s="18">
        <f ca="1">IF(Amortización[[#This Row],[pago
fecha]]="",0,Amortización[[#This Row],[saldo de 
apertura]]-Amortización[[#This Row],[principal]])</f>
        <v>87657.847583432478</v>
      </c>
      <c r="I263" s="19">
        <f ca="1">IF(Amortización[[#This Row],[saldo de 
cierre]]&gt;0,LastRow-ROW(),0)</f>
        <v>100</v>
      </c>
    </row>
    <row r="264" spans="1:9" ht="15" customHeight="1" x14ac:dyDescent="0.25">
      <c r="A264" s="16">
        <f>ROWS($A$4:A264)</f>
        <v>261</v>
      </c>
      <c r="B264" s="17">
        <f ca="1">IF(ValuesEntered,IF(Amortización[[#This Row],[núm.]]&lt;=Duración_del_préstamo,IF(ROW()-ROW(Amortización[[#Headers],[pago
fecha]])=1,Inicio_del_préstamo,IF(H263&gt;0,EDATE(B263,1),"")),""),"")</f>
        <v>51236</v>
      </c>
      <c r="C264" s="18">
        <f ca="1">IF(ROW()-ROW(Amortización[[#Headers],[saldo de 
apertura]])=1,Importe_del_préstamo,IF(Amortización[[#This Row],[pago
fecha]]="",0,INDEX(Amortización[], ROW()-4,8)))</f>
        <v>87657.847583432478</v>
      </c>
      <c r="D264" s="18">
        <f ca="1">IF(ValuesEntered,IF(ROW()-ROW(Amortización[[#Headers],[interés]])=1,-IPMT(Tasa_de_interés/12,1,Duración_del_préstamo-ROWS($B$4:B264)+1,Amortización[[#This Row],[saldo de 
apertura]]),IFERROR(-IPMT(Tasa_de_interés/12,1,Amortización[[#This Row],[núm.
restante]],C265),0)),0)</f>
        <v>362.28935570419094</v>
      </c>
      <c r="E264" s="18">
        <f ca="1">IFERROR(IF(AND(ValuesEntered,Amortización[[#This Row],[pago
fecha]]&lt;&gt;""),-PPMT(Tasa_de_interés/12,1,Duración_del_préstamo-ROWS($B$4:B264)+1,Amortización[[#This Row],[saldo de 
apertura]]),""),0)</f>
        <v>708.40221442664392</v>
      </c>
      <c r="F264" s="18">
        <f ca="1">IF(Amortización[[#This Row],[pago
fecha]]="",0,Importe_del_impuesto_de_propiedad)</f>
        <v>375</v>
      </c>
      <c r="G264" s="18">
        <f ca="1">IF(Amortización[[#This Row],[pago
fecha]]="",0,Amortización[[#This Row],[interés]]+Amortización[[#This Row],[principal]]+Amortización[[#This Row],[impuesto de propiedad]])</f>
        <v>1445.6915701308349</v>
      </c>
      <c r="H264" s="18">
        <f ca="1">IF(Amortización[[#This Row],[pago
fecha]]="",0,Amortización[[#This Row],[saldo de 
apertura]]-Amortización[[#This Row],[principal]])</f>
        <v>86949.445369005829</v>
      </c>
      <c r="I264" s="19">
        <f ca="1">IF(Amortización[[#This Row],[saldo de 
cierre]]&gt;0,LastRow-ROW(),0)</f>
        <v>99</v>
      </c>
    </row>
    <row r="265" spans="1:9" ht="15" customHeight="1" x14ac:dyDescent="0.25">
      <c r="A265" s="16">
        <f>ROWS($A$4:A265)</f>
        <v>262</v>
      </c>
      <c r="B265" s="17">
        <f ca="1">IF(ValuesEntered,IF(Amortización[[#This Row],[núm.]]&lt;=Duración_del_préstamo,IF(ROW()-ROW(Amortización[[#Headers],[pago
fecha]])=1,Inicio_del_préstamo,IF(H264&gt;0,EDATE(B264,1),"")),""),"")</f>
        <v>51266</v>
      </c>
      <c r="C265" s="18">
        <f ca="1">IF(ROW()-ROW(Amortización[[#Headers],[saldo de 
apertura]])=1,Importe_del_préstamo,IF(Amortización[[#This Row],[pago
fecha]]="",0,INDEX(Amortización[], ROW()-4,8)))</f>
        <v>86949.445369005829</v>
      </c>
      <c r="D265" s="18">
        <f ca="1">IF(ValuesEntered,IF(ROW()-ROW(Amortización[[#Headers],[interés]])=1,-IPMT(Tasa_de_interés/12,1,Duración_del_préstamo-ROWS($B$4:B265)+1,Amortización[[#This Row],[saldo de 
apertura]]),IFERROR(-IPMT(Tasa_de_interés/12,1,Amortización[[#This Row],[núm.
restante]],C266),0)),0)</f>
        <v>359.32538116119059</v>
      </c>
      <c r="E265" s="18">
        <f ca="1">IFERROR(IF(AND(ValuesEntered,Amortización[[#This Row],[pago
fecha]]&lt;&gt;""),-PPMT(Tasa_de_interés/12,1,Duración_del_préstamo-ROWS($B$4:B265)+1,Amortización[[#This Row],[saldo de 
apertura]]),""),0)</f>
        <v>711.35389032008823</v>
      </c>
      <c r="F265" s="18">
        <f ca="1">IF(Amortización[[#This Row],[pago
fecha]]="",0,Importe_del_impuesto_de_propiedad)</f>
        <v>375</v>
      </c>
      <c r="G265" s="18">
        <f ca="1">IF(Amortización[[#This Row],[pago
fecha]]="",0,Amortización[[#This Row],[interés]]+Amortización[[#This Row],[principal]]+Amortización[[#This Row],[impuesto de propiedad]])</f>
        <v>1445.6792714812789</v>
      </c>
      <c r="H265" s="18">
        <f ca="1">IF(Amortización[[#This Row],[pago
fecha]]="",0,Amortización[[#This Row],[saldo de 
apertura]]-Amortización[[#This Row],[principal]])</f>
        <v>86238.091478685747</v>
      </c>
      <c r="I265" s="19">
        <f ca="1">IF(Amortización[[#This Row],[saldo de 
cierre]]&gt;0,LastRow-ROW(),0)</f>
        <v>98</v>
      </c>
    </row>
    <row r="266" spans="1:9" ht="15" customHeight="1" x14ac:dyDescent="0.25">
      <c r="A266" s="16">
        <f>ROWS($A$4:A266)</f>
        <v>263</v>
      </c>
      <c r="B266" s="17">
        <f ca="1">IF(ValuesEntered,IF(Amortización[[#This Row],[núm.]]&lt;=Duración_del_préstamo,IF(ROW()-ROW(Amortización[[#Headers],[pago
fecha]])=1,Inicio_del_préstamo,IF(H265&gt;0,EDATE(B265,1),"")),""),"")</f>
        <v>51297</v>
      </c>
      <c r="C266" s="18">
        <f ca="1">IF(ROW()-ROW(Amortización[[#Headers],[saldo de 
apertura]])=1,Importe_del_préstamo,IF(Amortización[[#This Row],[pago
fecha]]="",0,INDEX(Amortización[], ROW()-4,8)))</f>
        <v>86238.091478685747</v>
      </c>
      <c r="D266" s="18">
        <f ca="1">IF(ValuesEntered,IF(ROW()-ROW(Amortización[[#Headers],[interés]])=1,-IPMT(Tasa_de_interés/12,1,Duración_del_préstamo-ROWS($B$4:B266)+1,Amortización[[#This Row],[saldo de 
apertura]]),IFERROR(-IPMT(Tasa_de_interés/12,1,Amortización[[#This Row],[núm.
restante]],C267),0)),0)</f>
        <v>356.34905672426106</v>
      </c>
      <c r="E266" s="18">
        <f ca="1">IFERROR(IF(AND(ValuesEntered,Amortización[[#This Row],[pago
fecha]]&lt;&gt;""),-PPMT(Tasa_de_interés/12,1,Duración_del_préstamo-ROWS($B$4:B266)+1,Amortización[[#This Row],[saldo de 
apertura]]),""),0)</f>
        <v>714.31786486308874</v>
      </c>
      <c r="F266" s="18">
        <f ca="1">IF(Amortización[[#This Row],[pago
fecha]]="",0,Importe_del_impuesto_de_propiedad)</f>
        <v>375</v>
      </c>
      <c r="G266" s="18">
        <f ca="1">IF(Amortización[[#This Row],[pago
fecha]]="",0,Amortización[[#This Row],[interés]]+Amortización[[#This Row],[principal]]+Amortización[[#This Row],[impuesto de propiedad]])</f>
        <v>1445.6669215873499</v>
      </c>
      <c r="H266" s="18">
        <f ca="1">IF(Amortización[[#This Row],[pago
fecha]]="",0,Amortización[[#This Row],[saldo de 
apertura]]-Amortización[[#This Row],[principal]])</f>
        <v>85523.773613822661</v>
      </c>
      <c r="I266" s="19">
        <f ca="1">IF(Amortización[[#This Row],[saldo de 
cierre]]&gt;0,LastRow-ROW(),0)</f>
        <v>97</v>
      </c>
    </row>
    <row r="267" spans="1:9" ht="15" customHeight="1" x14ac:dyDescent="0.25">
      <c r="A267" s="16">
        <f>ROWS($A$4:A267)</f>
        <v>264</v>
      </c>
      <c r="B267" s="17">
        <f ca="1">IF(ValuesEntered,IF(Amortización[[#This Row],[núm.]]&lt;=Duración_del_préstamo,IF(ROW()-ROW(Amortización[[#Headers],[pago
fecha]])=1,Inicio_del_préstamo,IF(H266&gt;0,EDATE(B266,1),"")),""),"")</f>
        <v>51327</v>
      </c>
      <c r="C267" s="18">
        <f ca="1">IF(ROW()-ROW(Amortización[[#Headers],[saldo de 
apertura]])=1,Importe_del_préstamo,IF(Amortización[[#This Row],[pago
fecha]]="",0,INDEX(Amortización[], ROW()-4,8)))</f>
        <v>85523.773613822661</v>
      </c>
      <c r="D267" s="18">
        <f ca="1">IF(ValuesEntered,IF(ROW()-ROW(Amortización[[#Headers],[interés]])=1,-IPMT(Tasa_de_interés/12,1,Duración_del_préstamo-ROWS($B$4:B267)+1,Amortización[[#This Row],[saldo de 
apertura]]),IFERROR(-IPMT(Tasa_de_interés/12,1,Amortización[[#This Row],[núm.
restante]],C268),0)),0)</f>
        <v>353.360330935511</v>
      </c>
      <c r="E267" s="18">
        <f ca="1">IFERROR(IF(AND(ValuesEntered,Amortización[[#This Row],[pago
fecha]]&lt;&gt;""),-PPMT(Tasa_de_interés/12,1,Duración_del_préstamo-ROWS($B$4:B267)+1,Amortización[[#This Row],[saldo de 
apertura]]),""),0)</f>
        <v>717.29418930001827</v>
      </c>
      <c r="F267" s="18">
        <f ca="1">IF(Amortización[[#This Row],[pago
fecha]]="",0,Importe_del_impuesto_de_propiedad)</f>
        <v>375</v>
      </c>
      <c r="G267" s="18">
        <f ca="1">IF(Amortización[[#This Row],[pago
fecha]]="",0,Amortización[[#This Row],[interés]]+Amortización[[#This Row],[principal]]+Amortización[[#This Row],[impuesto de propiedad]])</f>
        <v>1445.6545202355292</v>
      </c>
      <c r="H267" s="18">
        <f ca="1">IF(Amortización[[#This Row],[pago
fecha]]="",0,Amortización[[#This Row],[saldo de 
apertura]]-Amortización[[#This Row],[principal]])</f>
        <v>84806.479424522637</v>
      </c>
      <c r="I267" s="19">
        <f ca="1">IF(Amortización[[#This Row],[saldo de 
cierre]]&gt;0,LastRow-ROW(),0)</f>
        <v>96</v>
      </c>
    </row>
    <row r="268" spans="1:9" ht="15" customHeight="1" x14ac:dyDescent="0.25">
      <c r="A268" s="16">
        <f>ROWS($A$4:A268)</f>
        <v>265</v>
      </c>
      <c r="B268" s="17">
        <f ca="1">IF(ValuesEntered,IF(Amortización[[#This Row],[núm.]]&lt;=Duración_del_préstamo,IF(ROW()-ROW(Amortización[[#Headers],[pago
fecha]])=1,Inicio_del_préstamo,IF(H267&gt;0,EDATE(B267,1),"")),""),"")</f>
        <v>51358</v>
      </c>
      <c r="C268" s="18">
        <f ca="1">IF(ROW()-ROW(Amortización[[#Headers],[saldo de 
apertura]])=1,Importe_del_préstamo,IF(Amortización[[#This Row],[pago
fecha]]="",0,INDEX(Amortización[], ROW()-4,8)))</f>
        <v>84806.479424522637</v>
      </c>
      <c r="D268" s="18">
        <f ca="1">IF(ValuesEntered,IF(ROW()-ROW(Amortización[[#Headers],[interés]])=1,-IPMT(Tasa_de_interés/12,1,Duración_del_préstamo-ROWS($B$4:B268)+1,Amortización[[#This Row],[saldo de 
apertura]]),IFERROR(-IPMT(Tasa_de_interés/12,1,Amortización[[#This Row],[núm.
restante]],C269),0)),0)</f>
        <v>350.35915212264109</v>
      </c>
      <c r="E268" s="18">
        <f ca="1">IFERROR(IF(AND(ValuesEntered,Amortización[[#This Row],[pago
fecha]]&lt;&gt;""),-PPMT(Tasa_de_interés/12,1,Duración_del_préstamo-ROWS($B$4:B268)+1,Amortización[[#This Row],[saldo de 
apertura]]),""),0)</f>
        <v>720.28291508876816</v>
      </c>
      <c r="F268" s="18">
        <f ca="1">IF(Amortización[[#This Row],[pago
fecha]]="",0,Importe_del_impuesto_de_propiedad)</f>
        <v>375</v>
      </c>
      <c r="G268" s="18">
        <f ca="1">IF(Amortización[[#This Row],[pago
fecha]]="",0,Amortización[[#This Row],[interés]]+Amortización[[#This Row],[principal]]+Amortización[[#This Row],[impuesto de propiedad]])</f>
        <v>1445.6420672114093</v>
      </c>
      <c r="H268" s="18">
        <f ca="1">IF(Amortización[[#This Row],[pago
fecha]]="",0,Amortización[[#This Row],[saldo de 
apertura]]-Amortización[[#This Row],[principal]])</f>
        <v>84086.196509433867</v>
      </c>
      <c r="I268" s="19">
        <f ca="1">IF(Amortización[[#This Row],[saldo de 
cierre]]&gt;0,LastRow-ROW(),0)</f>
        <v>95</v>
      </c>
    </row>
    <row r="269" spans="1:9" ht="15" customHeight="1" x14ac:dyDescent="0.25">
      <c r="A269" s="16">
        <f>ROWS($A$4:A269)</f>
        <v>266</v>
      </c>
      <c r="B269" s="17">
        <f ca="1">IF(ValuesEntered,IF(Amortización[[#This Row],[núm.]]&lt;=Duración_del_préstamo,IF(ROW()-ROW(Amortización[[#Headers],[pago
fecha]])=1,Inicio_del_préstamo,IF(H268&gt;0,EDATE(B268,1),"")),""),"")</f>
        <v>51389</v>
      </c>
      <c r="C269" s="18">
        <f ca="1">IF(ROW()-ROW(Amortización[[#Headers],[saldo de 
apertura]])=1,Importe_del_préstamo,IF(Amortización[[#This Row],[pago
fecha]]="",0,INDEX(Amortización[], ROW()-4,8)))</f>
        <v>84086.196509433867</v>
      </c>
      <c r="D269" s="18">
        <f ca="1">IF(ValuesEntered,IF(ROW()-ROW(Amortización[[#Headers],[interés]])=1,-IPMT(Tasa_de_interés/12,1,Duración_del_préstamo-ROWS($B$4:B269)+1,Amortización[[#This Row],[saldo de 
apertura]]),IFERROR(-IPMT(Tasa_de_interés/12,1,Amortización[[#This Row],[núm.
restante]],C270),0)),0)</f>
        <v>347.34546839805097</v>
      </c>
      <c r="E269" s="18">
        <f ca="1">IFERROR(IF(AND(ValuesEntered,Amortización[[#This Row],[pago
fecha]]&lt;&gt;""),-PPMT(Tasa_de_interés/12,1,Duración_del_préstamo-ROWS($B$4:B269)+1,Amortización[[#This Row],[saldo de 
apertura]]),""),0)</f>
        <v>723.28409390163813</v>
      </c>
      <c r="F269" s="18">
        <f ca="1">IF(Amortización[[#This Row],[pago
fecha]]="",0,Importe_del_impuesto_de_propiedad)</f>
        <v>375</v>
      </c>
      <c r="G269" s="18">
        <f ca="1">IF(Amortización[[#This Row],[pago
fecha]]="",0,Amortización[[#This Row],[interés]]+Amortización[[#This Row],[principal]]+Amortización[[#This Row],[impuesto de propiedad]])</f>
        <v>1445.629562299689</v>
      </c>
      <c r="H269" s="18">
        <f ca="1">IF(Amortización[[#This Row],[pago
fecha]]="",0,Amortización[[#This Row],[saldo de 
apertura]]-Amortización[[#This Row],[principal]])</f>
        <v>83362.912415532235</v>
      </c>
      <c r="I269" s="19">
        <f ca="1">IF(Amortización[[#This Row],[saldo de 
cierre]]&gt;0,LastRow-ROW(),0)</f>
        <v>94</v>
      </c>
    </row>
    <row r="270" spans="1:9" ht="15" customHeight="1" x14ac:dyDescent="0.25">
      <c r="A270" s="16">
        <f>ROWS($A$4:A270)</f>
        <v>267</v>
      </c>
      <c r="B270" s="17">
        <f ca="1">IF(ValuesEntered,IF(Amortización[[#This Row],[núm.]]&lt;=Duración_del_préstamo,IF(ROW()-ROW(Amortización[[#Headers],[pago
fecha]])=1,Inicio_del_préstamo,IF(H269&gt;0,EDATE(B269,1),"")),""),"")</f>
        <v>51419</v>
      </c>
      <c r="C270" s="18">
        <f ca="1">IF(ROW()-ROW(Amortización[[#Headers],[saldo de 
apertura]])=1,Importe_del_préstamo,IF(Amortización[[#This Row],[pago
fecha]]="",0,INDEX(Amortización[], ROW()-4,8)))</f>
        <v>83362.912415532235</v>
      </c>
      <c r="D270" s="18">
        <f ca="1">IF(ValuesEntered,IF(ROW()-ROW(Amortización[[#Headers],[interés]])=1,-IPMT(Tasa_de_interés/12,1,Duración_del_préstamo-ROWS($B$4:B270)+1,Amortización[[#This Row],[saldo de 
apertura]]),IFERROR(-IPMT(Tasa_de_interés/12,1,Amortización[[#This Row],[núm.
restante]],C271),0)),0)</f>
        <v>344.31922765794172</v>
      </c>
      <c r="E270" s="18">
        <f ca="1">IFERROR(IF(AND(ValuesEntered,Amortización[[#This Row],[pago
fecha]]&lt;&gt;""),-PPMT(Tasa_de_interés/12,1,Duración_del_préstamo-ROWS($B$4:B270)+1,Amortización[[#This Row],[saldo de 
apertura]]),""),0)</f>
        <v>726.29777762622825</v>
      </c>
      <c r="F270" s="18">
        <f ca="1">IF(Amortización[[#This Row],[pago
fecha]]="",0,Importe_del_impuesto_de_propiedad)</f>
        <v>375</v>
      </c>
      <c r="G270" s="18">
        <f ca="1">IF(Amortización[[#This Row],[pago
fecha]]="",0,Amortización[[#This Row],[interés]]+Amortización[[#This Row],[principal]]+Amortización[[#This Row],[impuesto de propiedad]])</f>
        <v>1445.6170052841699</v>
      </c>
      <c r="H270" s="18">
        <f ca="1">IF(Amortización[[#This Row],[pago
fecha]]="",0,Amortización[[#This Row],[saldo de 
apertura]]-Amortización[[#This Row],[principal]])</f>
        <v>82636.614637906008</v>
      </c>
      <c r="I270" s="19">
        <f ca="1">IF(Amortización[[#This Row],[saldo de 
cierre]]&gt;0,LastRow-ROW(),0)</f>
        <v>93</v>
      </c>
    </row>
    <row r="271" spans="1:9" ht="15" customHeight="1" x14ac:dyDescent="0.25">
      <c r="A271" s="16">
        <f>ROWS($A$4:A271)</f>
        <v>268</v>
      </c>
      <c r="B271" s="17">
        <f ca="1">IF(ValuesEntered,IF(Amortización[[#This Row],[núm.]]&lt;=Duración_del_préstamo,IF(ROW()-ROW(Amortización[[#Headers],[pago
fecha]])=1,Inicio_del_préstamo,IF(H270&gt;0,EDATE(B270,1),"")),""),"")</f>
        <v>51450</v>
      </c>
      <c r="C271" s="18">
        <f ca="1">IF(ROW()-ROW(Amortización[[#Headers],[saldo de 
apertura]])=1,Importe_del_préstamo,IF(Amortización[[#This Row],[pago
fecha]]="",0,INDEX(Amortización[], ROW()-4,8)))</f>
        <v>82636.614637906008</v>
      </c>
      <c r="D271" s="18">
        <f ca="1">IF(ValuesEntered,IF(ROW()-ROW(Amortización[[#Headers],[interés]])=1,-IPMT(Tasa_de_interés/12,1,Duración_del_préstamo-ROWS($B$4:B271)+1,Amortización[[#This Row],[saldo de 
apertura]]),IFERROR(-IPMT(Tasa_de_interés/12,1,Amortización[[#This Row],[núm.
restante]],C272),0)),0)</f>
        <v>341.28037758141528</v>
      </c>
      <c r="E271" s="18">
        <f ca="1">IFERROR(IF(AND(ValuesEntered,Amortización[[#This Row],[pago
fecha]]&lt;&gt;""),-PPMT(Tasa_de_interés/12,1,Duración_del_préstamo-ROWS($B$4:B271)+1,Amortización[[#This Row],[saldo de 
apertura]]),""),0)</f>
        <v>729.32401836633744</v>
      </c>
      <c r="F271" s="18">
        <f ca="1">IF(Amortización[[#This Row],[pago
fecha]]="",0,Importe_del_impuesto_de_propiedad)</f>
        <v>375</v>
      </c>
      <c r="G271" s="18">
        <f ca="1">IF(Amortización[[#This Row],[pago
fecha]]="",0,Amortización[[#This Row],[interés]]+Amortización[[#This Row],[principal]]+Amortización[[#This Row],[impuesto de propiedad]])</f>
        <v>1445.6043959477527</v>
      </c>
      <c r="H271" s="18">
        <f ca="1">IF(Amortización[[#This Row],[pago
fecha]]="",0,Amortización[[#This Row],[saldo de 
apertura]]-Amortización[[#This Row],[principal]])</f>
        <v>81907.290619539664</v>
      </c>
      <c r="I271" s="19">
        <f ca="1">IF(Amortización[[#This Row],[saldo de 
cierre]]&gt;0,LastRow-ROW(),0)</f>
        <v>92</v>
      </c>
    </row>
    <row r="272" spans="1:9" ht="15" customHeight="1" x14ac:dyDescent="0.25">
      <c r="A272" s="16">
        <f>ROWS($A$4:A272)</f>
        <v>269</v>
      </c>
      <c r="B272" s="17">
        <f ca="1">IF(ValuesEntered,IF(Amortización[[#This Row],[núm.]]&lt;=Duración_del_préstamo,IF(ROW()-ROW(Amortización[[#Headers],[pago
fecha]])=1,Inicio_del_préstamo,IF(H271&gt;0,EDATE(B271,1),"")),""),"")</f>
        <v>51480</v>
      </c>
      <c r="C272" s="18">
        <f ca="1">IF(ROW()-ROW(Amortización[[#Headers],[saldo de 
apertura]])=1,Importe_del_préstamo,IF(Amortización[[#This Row],[pago
fecha]]="",0,INDEX(Amortización[], ROW()-4,8)))</f>
        <v>81907.290619539664</v>
      </c>
      <c r="D272" s="18">
        <f ca="1">IF(ValuesEntered,IF(ROW()-ROW(Amortización[[#Headers],[interés]])=1,-IPMT(Tasa_de_interés/12,1,Duración_del_préstamo-ROWS($B$4:B272)+1,Amortización[[#This Row],[saldo de 
apertura]]),IFERROR(-IPMT(Tasa_de_interés/12,1,Amortización[[#This Row],[núm.
restante]],C273),0)),0)</f>
        <v>338.22886562956995</v>
      </c>
      <c r="E272" s="18">
        <f ca="1">IFERROR(IF(AND(ValuesEntered,Amortización[[#This Row],[pago
fecha]]&lt;&gt;""),-PPMT(Tasa_de_interés/12,1,Duración_del_préstamo-ROWS($B$4:B272)+1,Amortización[[#This Row],[saldo de 
apertura]]),""),0)</f>
        <v>732.36286844286394</v>
      </c>
      <c r="F272" s="18">
        <f ca="1">IF(Amortización[[#This Row],[pago
fecha]]="",0,Importe_del_impuesto_de_propiedad)</f>
        <v>375</v>
      </c>
      <c r="G272" s="18">
        <f ca="1">IF(Amortización[[#This Row],[pago
fecha]]="",0,Amortización[[#This Row],[interés]]+Amortización[[#This Row],[principal]]+Amortización[[#This Row],[impuesto de propiedad]])</f>
        <v>1445.5917340724338</v>
      </c>
      <c r="H272" s="18">
        <f ca="1">IF(Amortización[[#This Row],[pago
fecha]]="",0,Amortización[[#This Row],[saldo de 
apertura]]-Amortización[[#This Row],[principal]])</f>
        <v>81174.927751096795</v>
      </c>
      <c r="I272" s="19">
        <f ca="1">IF(Amortización[[#This Row],[saldo de 
cierre]]&gt;0,LastRow-ROW(),0)</f>
        <v>91</v>
      </c>
    </row>
    <row r="273" spans="1:9" ht="15" customHeight="1" x14ac:dyDescent="0.25">
      <c r="A273" s="16">
        <f>ROWS($A$4:A273)</f>
        <v>270</v>
      </c>
      <c r="B273" s="17">
        <f ca="1">IF(ValuesEntered,IF(Amortización[[#This Row],[núm.]]&lt;=Duración_del_préstamo,IF(ROW()-ROW(Amortización[[#Headers],[pago
fecha]])=1,Inicio_del_préstamo,IF(H272&gt;0,EDATE(B272,1),"")),""),"")</f>
        <v>51511</v>
      </c>
      <c r="C273" s="18">
        <f ca="1">IF(ROW()-ROW(Amortización[[#Headers],[saldo de 
apertura]])=1,Importe_del_préstamo,IF(Amortización[[#This Row],[pago
fecha]]="",0,INDEX(Amortización[], ROW()-4,8)))</f>
        <v>81174.927751096795</v>
      </c>
      <c r="D273" s="18">
        <f ca="1">IF(ValuesEntered,IF(ROW()-ROW(Amortización[[#Headers],[interés]])=1,-IPMT(Tasa_de_interés/12,1,Duración_del_préstamo-ROWS($B$4:B273)+1,Amortización[[#This Row],[saldo de 
apertura]]),IFERROR(-IPMT(Tasa_de_interés/12,1,Amortización[[#This Row],[núm.
restante]],C274),0)),0)</f>
        <v>335.16463904459204</v>
      </c>
      <c r="E273" s="18">
        <f ca="1">IFERROR(IF(AND(ValuesEntered,Amortización[[#This Row],[pago
fecha]]&lt;&gt;""),-PPMT(Tasa_de_interés/12,1,Duración_del_préstamo-ROWS($B$4:B273)+1,Amortización[[#This Row],[saldo de 
apertura]]),""),0)</f>
        <v>735.41438039470904</v>
      </c>
      <c r="F273" s="18">
        <f ca="1">IF(Amortización[[#This Row],[pago
fecha]]="",0,Importe_del_impuesto_de_propiedad)</f>
        <v>375</v>
      </c>
      <c r="G273" s="18">
        <f ca="1">IF(Amortización[[#This Row],[pago
fecha]]="",0,Amortización[[#This Row],[interés]]+Amortización[[#This Row],[principal]]+Amortización[[#This Row],[impuesto de propiedad]])</f>
        <v>1445.5790194393012</v>
      </c>
      <c r="H273" s="18">
        <f ca="1">IF(Amortización[[#This Row],[pago
fecha]]="",0,Amortización[[#This Row],[saldo de 
apertura]]-Amortización[[#This Row],[principal]])</f>
        <v>80439.513370702087</v>
      </c>
      <c r="I273" s="19">
        <f ca="1">IF(Amortización[[#This Row],[saldo de 
cierre]]&gt;0,LastRow-ROW(),0)</f>
        <v>90</v>
      </c>
    </row>
    <row r="274" spans="1:9" ht="15" customHeight="1" x14ac:dyDescent="0.25">
      <c r="A274" s="16">
        <f>ROWS($A$4:A274)</f>
        <v>271</v>
      </c>
      <c r="B274" s="17">
        <f ca="1">IF(ValuesEntered,IF(Amortización[[#This Row],[núm.]]&lt;=Duración_del_préstamo,IF(ROW()-ROW(Amortización[[#Headers],[pago
fecha]])=1,Inicio_del_préstamo,IF(H273&gt;0,EDATE(B273,1),"")),""),"")</f>
        <v>51542</v>
      </c>
      <c r="C274" s="18">
        <f ca="1">IF(ROW()-ROW(Amortización[[#Headers],[saldo de 
apertura]])=1,Importe_del_préstamo,IF(Amortización[[#This Row],[pago
fecha]]="",0,INDEX(Amortización[], ROW()-4,8)))</f>
        <v>80439.513370702087</v>
      </c>
      <c r="D274" s="18">
        <f ca="1">IF(ValuesEntered,IF(ROW()-ROW(Amortización[[#Headers],[interés]])=1,-IPMT(Tasa_de_interés/12,1,Duración_del_préstamo-ROWS($B$4:B274)+1,Amortización[[#This Row],[saldo de 
apertura]]),IFERROR(-IPMT(Tasa_de_interés/12,1,Amortización[[#This Row],[núm.
restante]],C275),0)),0)</f>
        <v>332.08764484884335</v>
      </c>
      <c r="E274" s="18">
        <f ca="1">IFERROR(IF(AND(ValuesEntered,Amortización[[#This Row],[pago
fecha]]&lt;&gt;""),-PPMT(Tasa_de_interés/12,1,Duración_del_préstamo-ROWS($B$4:B274)+1,Amortización[[#This Row],[saldo de 
apertura]]),""),0)</f>
        <v>738.47860697968702</v>
      </c>
      <c r="F274" s="18">
        <f ca="1">IF(Amortización[[#This Row],[pago
fecha]]="",0,Importe_del_impuesto_de_propiedad)</f>
        <v>375</v>
      </c>
      <c r="G274" s="18">
        <f ca="1">IF(Amortización[[#This Row],[pago
fecha]]="",0,Amortización[[#This Row],[interés]]+Amortización[[#This Row],[principal]]+Amortización[[#This Row],[impuesto de propiedad]])</f>
        <v>1445.5662518285303</v>
      </c>
      <c r="H274" s="18">
        <f ca="1">IF(Amortización[[#This Row],[pago
fecha]]="",0,Amortización[[#This Row],[saldo de 
apertura]]-Amortización[[#This Row],[principal]])</f>
        <v>79701.034763722404</v>
      </c>
      <c r="I274" s="19">
        <f ca="1">IF(Amortización[[#This Row],[saldo de 
cierre]]&gt;0,LastRow-ROW(),0)</f>
        <v>89</v>
      </c>
    </row>
    <row r="275" spans="1:9" ht="15" customHeight="1" x14ac:dyDescent="0.25">
      <c r="A275" s="16">
        <f>ROWS($A$4:A275)</f>
        <v>272</v>
      </c>
      <c r="B275" s="17">
        <f ca="1">IF(ValuesEntered,IF(Amortización[[#This Row],[núm.]]&lt;=Duración_del_préstamo,IF(ROW()-ROW(Amortización[[#Headers],[pago
fecha]])=1,Inicio_del_préstamo,IF(H274&gt;0,EDATE(B274,1),"")),""),"")</f>
        <v>51570</v>
      </c>
      <c r="C275" s="18">
        <f ca="1">IF(ROW()-ROW(Amortización[[#Headers],[saldo de 
apertura]])=1,Importe_del_préstamo,IF(Amortización[[#This Row],[pago
fecha]]="",0,INDEX(Amortización[], ROW()-4,8)))</f>
        <v>79701.034763722404</v>
      </c>
      <c r="D275" s="18">
        <f ca="1">IF(ValuesEntered,IF(ROW()-ROW(Amortización[[#Headers],[interés]])=1,-IPMT(Tasa_de_interés/12,1,Duración_del_préstamo-ROWS($B$4:B275)+1,Amortización[[#This Row],[saldo de 
apertura]]),IFERROR(-IPMT(Tasa_de_interés/12,1,Amortización[[#This Row],[núm.
restante]],C276),0)),0)</f>
        <v>328.99782984394568</v>
      </c>
      <c r="E275" s="18">
        <f ca="1">IFERROR(IF(AND(ValuesEntered,Amortización[[#This Row],[pago
fecha]]&lt;&gt;""),-PPMT(Tasa_de_interés/12,1,Duración_del_préstamo-ROWS($B$4:B275)+1,Amortización[[#This Row],[saldo de 
apertura]]),""),0)</f>
        <v>741.55560117543587</v>
      </c>
      <c r="F275" s="18">
        <f ca="1">IF(Amortización[[#This Row],[pago
fecha]]="",0,Importe_del_impuesto_de_propiedad)</f>
        <v>375</v>
      </c>
      <c r="G275" s="18">
        <f ca="1">IF(Amortización[[#This Row],[pago
fecha]]="",0,Amortización[[#This Row],[interés]]+Amortización[[#This Row],[principal]]+Amortización[[#This Row],[impuesto de propiedad]])</f>
        <v>1445.5534310193816</v>
      </c>
      <c r="H275" s="18">
        <f ca="1">IF(Amortización[[#This Row],[pago
fecha]]="",0,Amortización[[#This Row],[saldo de 
apertura]]-Amortización[[#This Row],[principal]])</f>
        <v>78959.479162546966</v>
      </c>
      <c r="I275" s="19">
        <f ca="1">IF(Amortización[[#This Row],[saldo de 
cierre]]&gt;0,LastRow-ROW(),0)</f>
        <v>88</v>
      </c>
    </row>
    <row r="276" spans="1:9" ht="15" customHeight="1" x14ac:dyDescent="0.25">
      <c r="A276" s="16">
        <f>ROWS($A$4:A276)</f>
        <v>273</v>
      </c>
      <c r="B276" s="17">
        <f ca="1">IF(ValuesEntered,IF(Amortización[[#This Row],[núm.]]&lt;=Duración_del_préstamo,IF(ROW()-ROW(Amortización[[#Headers],[pago
fecha]])=1,Inicio_del_préstamo,IF(H275&gt;0,EDATE(B275,1),"")),""),"")</f>
        <v>51601</v>
      </c>
      <c r="C276" s="18">
        <f ca="1">IF(ROW()-ROW(Amortización[[#Headers],[saldo de 
apertura]])=1,Importe_del_préstamo,IF(Amortización[[#This Row],[pago
fecha]]="",0,INDEX(Amortización[], ROW()-4,8)))</f>
        <v>78959.479162546966</v>
      </c>
      <c r="D276" s="18">
        <f ca="1">IF(ValuesEntered,IF(ROW()-ROW(Amortización[[#Headers],[interés]])=1,-IPMT(Tasa_de_interés/12,1,Duración_del_préstamo-ROWS($B$4:B276)+1,Amortización[[#This Row],[saldo de 
apertura]]),IFERROR(-IPMT(Tasa_de_interés/12,1,Amortización[[#This Row],[núm.
restante]],C277),0)),0)</f>
        <v>325.89514060986102</v>
      </c>
      <c r="E276" s="18">
        <f ca="1">IFERROR(IF(AND(ValuesEntered,Amortización[[#This Row],[pago
fecha]]&lt;&gt;""),-PPMT(Tasa_de_interés/12,1,Duración_del_préstamo-ROWS($B$4:B276)+1,Amortización[[#This Row],[saldo de 
apertura]]),""),0)</f>
        <v>744.64541618033354</v>
      </c>
      <c r="F276" s="18">
        <f ca="1">IF(Amortización[[#This Row],[pago
fecha]]="",0,Importe_del_impuesto_de_propiedad)</f>
        <v>375</v>
      </c>
      <c r="G276" s="18">
        <f ca="1">IF(Amortización[[#This Row],[pago
fecha]]="",0,Amortización[[#This Row],[interés]]+Amortización[[#This Row],[principal]]+Amortización[[#This Row],[impuesto de propiedad]])</f>
        <v>1445.5405567901946</v>
      </c>
      <c r="H276" s="18">
        <f ca="1">IF(Amortización[[#This Row],[pago
fecha]]="",0,Amortización[[#This Row],[saldo de 
apertura]]-Amortización[[#This Row],[principal]])</f>
        <v>78214.833746366639</v>
      </c>
      <c r="I276" s="19">
        <f ca="1">IF(Amortización[[#This Row],[saldo de 
cierre]]&gt;0,LastRow-ROW(),0)</f>
        <v>87</v>
      </c>
    </row>
    <row r="277" spans="1:9" ht="15" customHeight="1" x14ac:dyDescent="0.25">
      <c r="A277" s="16">
        <f>ROWS($A$4:A277)</f>
        <v>274</v>
      </c>
      <c r="B277" s="17">
        <f ca="1">IF(ValuesEntered,IF(Amortización[[#This Row],[núm.]]&lt;=Duración_del_préstamo,IF(ROW()-ROW(Amortización[[#Headers],[pago
fecha]])=1,Inicio_del_préstamo,IF(H276&gt;0,EDATE(B276,1),"")),""),"")</f>
        <v>51631</v>
      </c>
      <c r="C277" s="18">
        <f ca="1">IF(ROW()-ROW(Amortización[[#Headers],[saldo de 
apertura]])=1,Importe_del_préstamo,IF(Amortización[[#This Row],[pago
fecha]]="",0,INDEX(Amortización[], ROW()-4,8)))</f>
        <v>78214.833746366639</v>
      </c>
      <c r="D277" s="18">
        <f ca="1">IF(ValuesEntered,IF(ROW()-ROW(Amortización[[#Headers],[interés]])=1,-IPMT(Tasa_de_interés/12,1,Duración_del_préstamo-ROWS($B$4:B277)+1,Amortización[[#This Row],[saldo de 
apertura]]),IFERROR(-IPMT(Tasa_de_interés/12,1,Amortización[[#This Row],[núm.
restante]],C278),0)),0)</f>
        <v>322.7795235039676</v>
      </c>
      <c r="E277" s="18">
        <f ca="1">IFERROR(IF(AND(ValuesEntered,Amortización[[#This Row],[pago
fecha]]&lt;&gt;""),-PPMT(Tasa_de_interés/12,1,Duración_del_préstamo-ROWS($B$4:B277)+1,Amortización[[#This Row],[saldo de 
apertura]]),""),0)</f>
        <v>747.74810541441821</v>
      </c>
      <c r="F277" s="18">
        <f ca="1">IF(Amortización[[#This Row],[pago
fecha]]="",0,Importe_del_impuesto_de_propiedad)</f>
        <v>375</v>
      </c>
      <c r="G277" s="18">
        <f ca="1">IF(Amortización[[#This Row],[pago
fecha]]="",0,Amortización[[#This Row],[interés]]+Amortización[[#This Row],[principal]]+Amortización[[#This Row],[impuesto de propiedad]])</f>
        <v>1445.5276289183857</v>
      </c>
      <c r="H277" s="18">
        <f ca="1">IF(Amortización[[#This Row],[pago
fecha]]="",0,Amortización[[#This Row],[saldo de 
apertura]]-Amortización[[#This Row],[principal]])</f>
        <v>77467.085640952224</v>
      </c>
      <c r="I277" s="19">
        <f ca="1">IF(Amortización[[#This Row],[saldo de 
cierre]]&gt;0,LastRow-ROW(),0)</f>
        <v>86</v>
      </c>
    </row>
    <row r="278" spans="1:9" ht="15" customHeight="1" x14ac:dyDescent="0.25">
      <c r="A278" s="16">
        <f>ROWS($A$4:A278)</f>
        <v>275</v>
      </c>
      <c r="B278" s="17">
        <f ca="1">IF(ValuesEntered,IF(Amortización[[#This Row],[núm.]]&lt;=Duración_del_préstamo,IF(ROW()-ROW(Amortización[[#Headers],[pago
fecha]])=1,Inicio_del_préstamo,IF(H277&gt;0,EDATE(B277,1),"")),""),"")</f>
        <v>51662</v>
      </c>
      <c r="C278" s="18">
        <f ca="1">IF(ROW()-ROW(Amortización[[#Headers],[saldo de 
apertura]])=1,Importe_del_préstamo,IF(Amortización[[#This Row],[pago
fecha]]="",0,INDEX(Amortización[], ROW()-4,8)))</f>
        <v>77467.085640952224</v>
      </c>
      <c r="D278" s="18">
        <f ca="1">IF(ValuesEntered,IF(ROW()-ROW(Amortización[[#Headers],[interés]])=1,-IPMT(Tasa_de_interés/12,1,Duración_del_préstamo-ROWS($B$4:B278)+1,Amortización[[#This Row],[saldo de 
apertura]]),IFERROR(-IPMT(Tasa_de_interés/12,1,Amortización[[#This Row],[núm.
restante]],C279),0)),0)</f>
        <v>319.65092466013294</v>
      </c>
      <c r="E278" s="18">
        <f ca="1">IFERROR(IF(AND(ValuesEntered,Amortización[[#This Row],[pago
fecha]]&lt;&gt;""),-PPMT(Tasa_de_interés/12,1,Duración_del_préstamo-ROWS($B$4:B278)+1,Amortización[[#This Row],[saldo de 
apertura]]),""),0)</f>
        <v>750.86372252031174</v>
      </c>
      <c r="F278" s="18">
        <f ca="1">IF(Amortización[[#This Row],[pago
fecha]]="",0,Importe_del_impuesto_de_propiedad)</f>
        <v>375</v>
      </c>
      <c r="G278" s="18">
        <f ca="1">IF(Amortización[[#This Row],[pago
fecha]]="",0,Amortización[[#This Row],[interés]]+Amortización[[#This Row],[principal]]+Amortización[[#This Row],[impuesto de propiedad]])</f>
        <v>1445.5146471804446</v>
      </c>
      <c r="H278" s="18">
        <f ca="1">IF(Amortización[[#This Row],[pago
fecha]]="",0,Amortización[[#This Row],[saldo de 
apertura]]-Amortización[[#This Row],[principal]])</f>
        <v>76716.221918431911</v>
      </c>
      <c r="I278" s="19">
        <f ca="1">IF(Amortización[[#This Row],[saldo de 
cierre]]&gt;0,LastRow-ROW(),0)</f>
        <v>85</v>
      </c>
    </row>
    <row r="279" spans="1:9" ht="15" customHeight="1" x14ac:dyDescent="0.25">
      <c r="A279" s="16">
        <f>ROWS($A$4:A279)</f>
        <v>276</v>
      </c>
      <c r="B279" s="17">
        <f ca="1">IF(ValuesEntered,IF(Amortización[[#This Row],[núm.]]&lt;=Duración_del_préstamo,IF(ROW()-ROW(Amortización[[#Headers],[pago
fecha]])=1,Inicio_del_préstamo,IF(H278&gt;0,EDATE(B278,1),"")),""),"")</f>
        <v>51692</v>
      </c>
      <c r="C279" s="18">
        <f ca="1">IF(ROW()-ROW(Amortización[[#Headers],[saldo de 
apertura]])=1,Importe_del_préstamo,IF(Amortización[[#This Row],[pago
fecha]]="",0,INDEX(Amortización[], ROW()-4,8)))</f>
        <v>76716.221918431911</v>
      </c>
      <c r="D279" s="18">
        <f ca="1">IF(ValuesEntered,IF(ROW()-ROW(Amortización[[#Headers],[interés]])=1,-IPMT(Tasa_de_interés/12,1,Duración_del_préstamo-ROWS($B$4:B279)+1,Amortización[[#This Row],[saldo de 
apertura]]),IFERROR(-IPMT(Tasa_de_interés/12,1,Amortización[[#This Row],[núm.
restante]],C280),0)),0)</f>
        <v>316.50928998778238</v>
      </c>
      <c r="E279" s="18">
        <f ca="1">IFERROR(IF(AND(ValuesEntered,Amortización[[#This Row],[pago
fecha]]&lt;&gt;""),-PPMT(Tasa_de_interés/12,1,Duración_del_préstamo-ROWS($B$4:B279)+1,Amortización[[#This Row],[saldo de 
apertura]]),""),0)</f>
        <v>753.99232136414628</v>
      </c>
      <c r="F279" s="18">
        <f ca="1">IF(Amortización[[#This Row],[pago
fecha]]="",0,Importe_del_impuesto_de_propiedad)</f>
        <v>375</v>
      </c>
      <c r="G279" s="18">
        <f ca="1">IF(Amortización[[#This Row],[pago
fecha]]="",0,Amortización[[#This Row],[interés]]+Amortización[[#This Row],[principal]]+Amortización[[#This Row],[impuesto de propiedad]])</f>
        <v>1445.5016113519287</v>
      </c>
      <c r="H279" s="18">
        <f ca="1">IF(Amortización[[#This Row],[pago
fecha]]="",0,Amortización[[#This Row],[saldo de 
apertura]]-Amortización[[#This Row],[principal]])</f>
        <v>75962.229597067766</v>
      </c>
      <c r="I279" s="19">
        <f ca="1">IF(Amortización[[#This Row],[saldo de 
cierre]]&gt;0,LastRow-ROW(),0)</f>
        <v>84</v>
      </c>
    </row>
    <row r="280" spans="1:9" ht="15" customHeight="1" x14ac:dyDescent="0.25">
      <c r="A280" s="16">
        <f>ROWS($A$4:A280)</f>
        <v>277</v>
      </c>
      <c r="B280" s="17">
        <f ca="1">IF(ValuesEntered,IF(Amortización[[#This Row],[núm.]]&lt;=Duración_del_préstamo,IF(ROW()-ROW(Amortización[[#Headers],[pago
fecha]])=1,Inicio_del_préstamo,IF(H279&gt;0,EDATE(B279,1),"")),""),"")</f>
        <v>51723</v>
      </c>
      <c r="C280" s="18">
        <f ca="1">IF(ROW()-ROW(Amortización[[#Headers],[saldo de 
apertura]])=1,Importe_del_préstamo,IF(Amortización[[#This Row],[pago
fecha]]="",0,INDEX(Amortización[], ROW()-4,8)))</f>
        <v>75962.229597067766</v>
      </c>
      <c r="D280" s="18">
        <f ca="1">IF(ValuesEntered,IF(ROW()-ROW(Amortización[[#Headers],[interés]])=1,-IPMT(Tasa_de_interés/12,1,Duración_del_préstamo-ROWS($B$4:B280)+1,Amortización[[#This Row],[saldo de 
apertura]]),IFERROR(-IPMT(Tasa_de_interés/12,1,Amortización[[#This Row],[núm.
restante]],C281),0)),0)</f>
        <v>313.35456517096361</v>
      </c>
      <c r="E280" s="18">
        <f ca="1">IFERROR(IF(AND(ValuesEntered,Amortización[[#This Row],[pago
fecha]]&lt;&gt;""),-PPMT(Tasa_de_interés/12,1,Duración_del_préstamo-ROWS($B$4:B280)+1,Amortización[[#This Row],[saldo de 
apertura]]),""),0)</f>
        <v>757.13395603649678</v>
      </c>
      <c r="F280" s="18">
        <f ca="1">IF(Amortización[[#This Row],[pago
fecha]]="",0,Importe_del_impuesto_de_propiedad)</f>
        <v>375</v>
      </c>
      <c r="G280" s="18">
        <f ca="1">IF(Amortización[[#This Row],[pago
fecha]]="",0,Amortización[[#This Row],[interés]]+Amortización[[#This Row],[principal]]+Amortización[[#This Row],[impuesto de propiedad]])</f>
        <v>1445.4885212074605</v>
      </c>
      <c r="H280" s="18">
        <f ca="1">IF(Amortización[[#This Row],[pago
fecha]]="",0,Amortización[[#This Row],[saldo de 
apertura]]-Amortización[[#This Row],[principal]])</f>
        <v>75205.095641031265</v>
      </c>
      <c r="I280" s="19">
        <f ca="1">IF(Amortización[[#This Row],[saldo de 
cierre]]&gt;0,LastRow-ROW(),0)</f>
        <v>83</v>
      </c>
    </row>
    <row r="281" spans="1:9" ht="15" customHeight="1" x14ac:dyDescent="0.25">
      <c r="A281" s="16">
        <f>ROWS($A$4:A281)</f>
        <v>278</v>
      </c>
      <c r="B281" s="17">
        <f ca="1">IF(ValuesEntered,IF(Amortización[[#This Row],[núm.]]&lt;=Duración_del_préstamo,IF(ROW()-ROW(Amortización[[#Headers],[pago
fecha]])=1,Inicio_del_préstamo,IF(H280&gt;0,EDATE(B280,1),"")),""),"")</f>
        <v>51754</v>
      </c>
      <c r="C281" s="18">
        <f ca="1">IF(ROW()-ROW(Amortización[[#Headers],[saldo de 
apertura]])=1,Importe_del_préstamo,IF(Amortización[[#This Row],[pago
fecha]]="",0,INDEX(Amortización[], ROW()-4,8)))</f>
        <v>75205.095641031265</v>
      </c>
      <c r="D281" s="18">
        <f ca="1">IF(ValuesEntered,IF(ROW()-ROW(Amortización[[#Headers],[interés]])=1,-IPMT(Tasa_de_interés/12,1,Duración_del_préstamo-ROWS($B$4:B281)+1,Amortización[[#This Row],[saldo de 
apertura]]),IFERROR(-IPMT(Tasa_de_interés/12,1,Amortización[[#This Row],[núm.
restante]],C282),0)),0)</f>
        <v>310.18669566740812</v>
      </c>
      <c r="E281" s="18">
        <f ca="1">IFERROR(IF(AND(ValuesEntered,Amortización[[#This Row],[pago
fecha]]&lt;&gt;""),-PPMT(Tasa_de_interés/12,1,Duración_del_préstamo-ROWS($B$4:B281)+1,Amortización[[#This Row],[saldo de 
apertura]]),""),0)</f>
        <v>760.28868085331555</v>
      </c>
      <c r="F281" s="18">
        <f ca="1">IF(Amortización[[#This Row],[pago
fecha]]="",0,Importe_del_impuesto_de_propiedad)</f>
        <v>375</v>
      </c>
      <c r="G281" s="18">
        <f ca="1">IF(Amortización[[#This Row],[pago
fecha]]="",0,Amortización[[#This Row],[interés]]+Amortización[[#This Row],[principal]]+Amortización[[#This Row],[impuesto de propiedad]])</f>
        <v>1445.4753765207238</v>
      </c>
      <c r="H281" s="18">
        <f ca="1">IF(Amortización[[#This Row],[pago
fecha]]="",0,Amortización[[#This Row],[saldo de 
apertura]]-Amortización[[#This Row],[principal]])</f>
        <v>74444.806960177943</v>
      </c>
      <c r="I281" s="19">
        <f ca="1">IF(Amortización[[#This Row],[saldo de 
cierre]]&gt;0,LastRow-ROW(),0)</f>
        <v>82</v>
      </c>
    </row>
    <row r="282" spans="1:9" ht="15" customHeight="1" x14ac:dyDescent="0.25">
      <c r="A282" s="16">
        <f>ROWS($A$4:A282)</f>
        <v>279</v>
      </c>
      <c r="B282" s="17">
        <f ca="1">IF(ValuesEntered,IF(Amortización[[#This Row],[núm.]]&lt;=Duración_del_préstamo,IF(ROW()-ROW(Amortización[[#Headers],[pago
fecha]])=1,Inicio_del_préstamo,IF(H281&gt;0,EDATE(B281,1),"")),""),"")</f>
        <v>51784</v>
      </c>
      <c r="C282" s="18">
        <f ca="1">IF(ROW()-ROW(Amortización[[#Headers],[saldo de 
apertura]])=1,Importe_del_préstamo,IF(Amortización[[#This Row],[pago
fecha]]="",0,INDEX(Amortización[], ROW()-4,8)))</f>
        <v>74444.806960177943</v>
      </c>
      <c r="D282" s="18">
        <f ca="1">IF(ValuesEntered,IF(ROW()-ROW(Amortización[[#Headers],[interés]])=1,-IPMT(Tasa_de_interés/12,1,Duración_del_préstamo-ROWS($B$4:B282)+1,Amortización[[#This Row],[saldo de 
apertura]]),IFERROR(-IPMT(Tasa_de_interés/12,1,Amortización[[#This Row],[núm.
restante]],C283),0)),0)</f>
        <v>307.00562670758779</v>
      </c>
      <c r="E282" s="18">
        <f ca="1">IFERROR(IF(AND(ValuesEntered,Amortización[[#This Row],[pago
fecha]]&lt;&gt;""),-PPMT(Tasa_de_interés/12,1,Duración_del_préstamo-ROWS($B$4:B282)+1,Amortización[[#This Row],[saldo de 
apertura]]),""),0)</f>
        <v>763.45655035687093</v>
      </c>
      <c r="F282" s="18">
        <f ca="1">IF(Amortización[[#This Row],[pago
fecha]]="",0,Importe_del_impuesto_de_propiedad)</f>
        <v>375</v>
      </c>
      <c r="G282" s="18">
        <f ca="1">IF(Amortización[[#This Row],[pago
fecha]]="",0,Amortización[[#This Row],[interés]]+Amortización[[#This Row],[principal]]+Amortización[[#This Row],[impuesto de propiedad]])</f>
        <v>1445.4621770644587</v>
      </c>
      <c r="H282" s="18">
        <f ca="1">IF(Amortización[[#This Row],[pago
fecha]]="",0,Amortización[[#This Row],[saldo de 
apertura]]-Amortización[[#This Row],[principal]])</f>
        <v>73681.350409821069</v>
      </c>
      <c r="I282" s="19">
        <f ca="1">IF(Amortización[[#This Row],[saldo de 
cierre]]&gt;0,LastRow-ROW(),0)</f>
        <v>81</v>
      </c>
    </row>
    <row r="283" spans="1:9" ht="15" customHeight="1" x14ac:dyDescent="0.25">
      <c r="A283" s="16">
        <f>ROWS($A$4:A283)</f>
        <v>280</v>
      </c>
      <c r="B283" s="17">
        <f ca="1">IF(ValuesEntered,IF(Amortización[[#This Row],[núm.]]&lt;=Duración_del_préstamo,IF(ROW()-ROW(Amortización[[#Headers],[pago
fecha]])=1,Inicio_del_préstamo,IF(H282&gt;0,EDATE(B282,1),"")),""),"")</f>
        <v>51815</v>
      </c>
      <c r="C283" s="18">
        <f ca="1">IF(ROW()-ROW(Amortización[[#Headers],[saldo de 
apertura]])=1,Importe_del_préstamo,IF(Amortización[[#This Row],[pago
fecha]]="",0,INDEX(Amortización[], ROW()-4,8)))</f>
        <v>73681.350409821069</v>
      </c>
      <c r="D283" s="18">
        <f ca="1">IF(ValuesEntered,IF(ROW()-ROW(Amortización[[#Headers],[interés]])=1,-IPMT(Tasa_de_interés/12,1,Duración_del_préstamo-ROWS($B$4:B283)+1,Amortización[[#This Row],[saldo de 
apertura]]),IFERROR(-IPMT(Tasa_de_interés/12,1,Amortización[[#This Row],[núm.
restante]],C284),0)),0)</f>
        <v>303.81130329376822</v>
      </c>
      <c r="E283" s="18">
        <f ca="1">IFERROR(IF(AND(ValuesEntered,Amortización[[#This Row],[pago
fecha]]&lt;&gt;""),-PPMT(Tasa_de_interés/12,1,Duración_del_préstamo-ROWS($B$4:B283)+1,Amortización[[#This Row],[saldo de 
apertura]]),""),0)</f>
        <v>766.63761931669126</v>
      </c>
      <c r="F283" s="18">
        <f ca="1">IF(Amortización[[#This Row],[pago
fecha]]="",0,Importe_del_impuesto_de_propiedad)</f>
        <v>375</v>
      </c>
      <c r="G283" s="18">
        <f ca="1">IF(Amortización[[#This Row],[pago
fecha]]="",0,Amortización[[#This Row],[interés]]+Amortización[[#This Row],[principal]]+Amortización[[#This Row],[impuesto de propiedad]])</f>
        <v>1445.4489226104595</v>
      </c>
      <c r="H283" s="18">
        <f ca="1">IF(Amortización[[#This Row],[pago
fecha]]="",0,Amortización[[#This Row],[saldo de 
apertura]]-Amortización[[#This Row],[principal]])</f>
        <v>72914.712790504374</v>
      </c>
      <c r="I283" s="19">
        <f ca="1">IF(Amortización[[#This Row],[saldo de 
cierre]]&gt;0,LastRow-ROW(),0)</f>
        <v>80</v>
      </c>
    </row>
    <row r="284" spans="1:9" ht="15" customHeight="1" x14ac:dyDescent="0.25">
      <c r="A284" s="16">
        <f>ROWS($A$4:A284)</f>
        <v>281</v>
      </c>
      <c r="B284" s="17">
        <f ca="1">IF(ValuesEntered,IF(Amortización[[#This Row],[núm.]]&lt;=Duración_del_préstamo,IF(ROW()-ROW(Amortización[[#Headers],[pago
fecha]])=1,Inicio_del_préstamo,IF(H283&gt;0,EDATE(B283,1),"")),""),"")</f>
        <v>51845</v>
      </c>
      <c r="C284" s="18">
        <f ca="1">IF(ROW()-ROW(Amortización[[#Headers],[saldo de 
apertura]])=1,Importe_del_préstamo,IF(Amortización[[#This Row],[pago
fecha]]="",0,INDEX(Amortización[], ROW()-4,8)))</f>
        <v>72914.712790504374</v>
      </c>
      <c r="D284" s="18">
        <f ca="1">IF(ValuesEntered,IF(ROW()-ROW(Amortización[[#Headers],[interés]])=1,-IPMT(Tasa_de_interés/12,1,Duración_del_préstamo-ROWS($B$4:B284)+1,Amortización[[#This Row],[saldo de 
apertura]]),IFERROR(-IPMT(Tasa_de_interés/12,1,Amortización[[#This Row],[núm.
restante]],C285),0)),0)</f>
        <v>300.60367019905777</v>
      </c>
      <c r="E284" s="18">
        <f ca="1">IFERROR(IF(AND(ValuesEntered,Amortización[[#This Row],[pago
fecha]]&lt;&gt;""),-PPMT(Tasa_de_interés/12,1,Duración_del_préstamo-ROWS($B$4:B284)+1,Amortización[[#This Row],[saldo de 
apertura]]),""),0)</f>
        <v>769.83194273051083</v>
      </c>
      <c r="F284" s="18">
        <f ca="1">IF(Amortización[[#This Row],[pago
fecha]]="",0,Importe_del_impuesto_de_propiedad)</f>
        <v>375</v>
      </c>
      <c r="G284" s="18">
        <f ca="1">IF(Amortización[[#This Row],[pago
fecha]]="",0,Amortización[[#This Row],[interés]]+Amortización[[#This Row],[principal]]+Amortización[[#This Row],[impuesto de propiedad]])</f>
        <v>1445.4356129295686</v>
      </c>
      <c r="H284" s="18">
        <f ca="1">IF(Amortización[[#This Row],[pago
fecha]]="",0,Amortización[[#This Row],[saldo de 
apertura]]-Amortización[[#This Row],[principal]])</f>
        <v>72144.880847773864</v>
      </c>
      <c r="I284" s="19">
        <f ca="1">IF(Amortización[[#This Row],[saldo de 
cierre]]&gt;0,LastRow-ROW(),0)</f>
        <v>79</v>
      </c>
    </row>
    <row r="285" spans="1:9" ht="15" customHeight="1" x14ac:dyDescent="0.25">
      <c r="A285" s="16">
        <f>ROWS($A$4:A285)</f>
        <v>282</v>
      </c>
      <c r="B285" s="17">
        <f ca="1">IF(ValuesEntered,IF(Amortización[[#This Row],[núm.]]&lt;=Duración_del_préstamo,IF(ROW()-ROW(Amortización[[#Headers],[pago
fecha]])=1,Inicio_del_préstamo,IF(H284&gt;0,EDATE(B284,1),"")),""),"")</f>
        <v>51876</v>
      </c>
      <c r="C285" s="18">
        <f ca="1">IF(ROW()-ROW(Amortización[[#Headers],[saldo de 
apertura]])=1,Importe_del_préstamo,IF(Amortización[[#This Row],[pago
fecha]]="",0,INDEX(Amortización[], ROW()-4,8)))</f>
        <v>72144.880847773864</v>
      </c>
      <c r="D285" s="18">
        <f ca="1">IF(ValuesEntered,IF(ROW()-ROW(Amortización[[#Headers],[interés]])=1,-IPMT(Tasa_de_interés/12,1,Duración_del_préstamo-ROWS($B$4:B285)+1,Amortización[[#This Row],[saldo de 
apertura]]),IFERROR(-IPMT(Tasa_de_interés/12,1,Amortización[[#This Row],[núm.
restante]],C286),0)),0)</f>
        <v>297.38267196645268</v>
      </c>
      <c r="E285" s="18">
        <f ca="1">IFERROR(IF(AND(ValuesEntered,Amortización[[#This Row],[pago
fecha]]&lt;&gt;""),-PPMT(Tasa_de_interés/12,1,Duración_del_préstamo-ROWS($B$4:B285)+1,Amortización[[#This Row],[saldo de 
apertura]]),""),0)</f>
        <v>773.03957582522128</v>
      </c>
      <c r="F285" s="18">
        <f ca="1">IF(Amortización[[#This Row],[pago
fecha]]="",0,Importe_del_impuesto_de_propiedad)</f>
        <v>375</v>
      </c>
      <c r="G285" s="18">
        <f ca="1">IF(Amortización[[#This Row],[pago
fecha]]="",0,Amortización[[#This Row],[interés]]+Amortización[[#This Row],[principal]]+Amortización[[#This Row],[impuesto de propiedad]])</f>
        <v>1445.422247791674</v>
      </c>
      <c r="H285" s="18">
        <f ca="1">IF(Amortización[[#This Row],[pago
fecha]]="",0,Amortización[[#This Row],[saldo de 
apertura]]-Amortización[[#This Row],[principal]])</f>
        <v>71371.841271948637</v>
      </c>
      <c r="I285" s="19">
        <f ca="1">IF(Amortización[[#This Row],[saldo de 
cierre]]&gt;0,LastRow-ROW(),0)</f>
        <v>78</v>
      </c>
    </row>
    <row r="286" spans="1:9" ht="15" customHeight="1" x14ac:dyDescent="0.25">
      <c r="A286" s="16">
        <f>ROWS($A$4:A286)</f>
        <v>283</v>
      </c>
      <c r="B286" s="17">
        <f ca="1">IF(ValuesEntered,IF(Amortización[[#This Row],[núm.]]&lt;=Duración_del_préstamo,IF(ROW()-ROW(Amortización[[#Headers],[pago
fecha]])=1,Inicio_del_préstamo,IF(H285&gt;0,EDATE(B285,1),"")),""),"")</f>
        <v>51907</v>
      </c>
      <c r="C286" s="18">
        <f ca="1">IF(ROW()-ROW(Amortización[[#Headers],[saldo de 
apertura]])=1,Importe_del_préstamo,IF(Amortización[[#This Row],[pago
fecha]]="",0,INDEX(Amortización[], ROW()-4,8)))</f>
        <v>71371.841271948637</v>
      </c>
      <c r="D286" s="18">
        <f ca="1">IF(ValuesEntered,IF(ROW()-ROW(Amortización[[#Headers],[interés]])=1,-IPMT(Tasa_de_interés/12,1,Duración_del_préstamo-ROWS($B$4:B286)+1,Amortización[[#This Row],[saldo de 
apertura]]),IFERROR(-IPMT(Tasa_de_interés/12,1,Amortización[[#This Row],[núm.
restante]],C287),0)),0)</f>
        <v>294.14825290787837</v>
      </c>
      <c r="E286" s="18">
        <f ca="1">IFERROR(IF(AND(ValuesEntered,Amortización[[#This Row],[pago
fecha]]&lt;&gt;""),-PPMT(Tasa_de_interés/12,1,Duración_del_préstamo-ROWS($B$4:B286)+1,Amortización[[#This Row],[saldo de 
apertura]]),""),0)</f>
        <v>776.26057405782615</v>
      </c>
      <c r="F286" s="18">
        <f ca="1">IF(Amortización[[#This Row],[pago
fecha]]="",0,Importe_del_impuesto_de_propiedad)</f>
        <v>375</v>
      </c>
      <c r="G286" s="18">
        <f ca="1">IF(Amortización[[#This Row],[pago
fecha]]="",0,Amortización[[#This Row],[interés]]+Amortización[[#This Row],[principal]]+Amortización[[#This Row],[impuesto de propiedad]])</f>
        <v>1445.4088269657045</v>
      </c>
      <c r="H286" s="18">
        <f ca="1">IF(Amortización[[#This Row],[pago
fecha]]="",0,Amortización[[#This Row],[saldo de 
apertura]]-Amortización[[#This Row],[principal]])</f>
        <v>70595.580697890808</v>
      </c>
      <c r="I286" s="19">
        <f ca="1">IF(Amortización[[#This Row],[saldo de 
cierre]]&gt;0,LastRow-ROW(),0)</f>
        <v>77</v>
      </c>
    </row>
    <row r="287" spans="1:9" ht="15" customHeight="1" x14ac:dyDescent="0.25">
      <c r="A287" s="16">
        <f>ROWS($A$4:A287)</f>
        <v>284</v>
      </c>
      <c r="B287" s="17">
        <f ca="1">IF(ValuesEntered,IF(Amortización[[#This Row],[núm.]]&lt;=Duración_del_préstamo,IF(ROW()-ROW(Amortización[[#Headers],[pago
fecha]])=1,Inicio_del_préstamo,IF(H286&gt;0,EDATE(B286,1),"")),""),"")</f>
        <v>51935</v>
      </c>
      <c r="C287" s="18">
        <f ca="1">IF(ROW()-ROW(Amortización[[#Headers],[saldo de 
apertura]])=1,Importe_del_préstamo,IF(Amortización[[#This Row],[pago
fecha]]="",0,INDEX(Amortización[], ROW()-4,8)))</f>
        <v>70595.580697890808</v>
      </c>
      <c r="D287" s="18">
        <f ca="1">IF(ValuesEntered,IF(ROW()-ROW(Amortización[[#Headers],[interés]])=1,-IPMT(Tasa_de_interés/12,1,Duración_del_préstamo-ROWS($B$4:B287)+1,Amortización[[#This Row],[saldo de 
apertura]]),IFERROR(-IPMT(Tasa_de_interés/12,1,Amortización[[#This Row],[núm.
restante]],C288),0)),0)</f>
        <v>290.90035710322667</v>
      </c>
      <c r="E287" s="18">
        <f ca="1">IFERROR(IF(AND(ValuesEntered,Amortización[[#This Row],[pago
fecha]]&lt;&gt;""),-PPMT(Tasa_de_interés/12,1,Duración_del_préstamo-ROWS($B$4:B287)+1,Amortización[[#This Row],[saldo de 
apertura]]),""),0)</f>
        <v>779.49499311640034</v>
      </c>
      <c r="F287" s="18">
        <f ca="1">IF(Amortización[[#This Row],[pago
fecha]]="",0,Importe_del_impuesto_de_propiedad)</f>
        <v>375</v>
      </c>
      <c r="G287" s="18">
        <f ca="1">IF(Amortización[[#This Row],[pago
fecha]]="",0,Amortización[[#This Row],[interés]]+Amortización[[#This Row],[principal]]+Amortización[[#This Row],[impuesto de propiedad]])</f>
        <v>1445.3953502196271</v>
      </c>
      <c r="H287" s="18">
        <f ca="1">IF(Amortización[[#This Row],[pago
fecha]]="",0,Amortización[[#This Row],[saldo de 
apertura]]-Amortización[[#This Row],[principal]])</f>
        <v>69816.085704774407</v>
      </c>
      <c r="I287" s="19">
        <f ca="1">IF(Amortización[[#This Row],[saldo de 
cierre]]&gt;0,LastRow-ROW(),0)</f>
        <v>76</v>
      </c>
    </row>
    <row r="288" spans="1:9" ht="15" customHeight="1" x14ac:dyDescent="0.25">
      <c r="A288" s="16">
        <f>ROWS($A$4:A288)</f>
        <v>285</v>
      </c>
      <c r="B288" s="17">
        <f ca="1">IF(ValuesEntered,IF(Amortización[[#This Row],[núm.]]&lt;=Duración_del_préstamo,IF(ROW()-ROW(Amortización[[#Headers],[pago
fecha]])=1,Inicio_del_préstamo,IF(H287&gt;0,EDATE(B287,1),"")),""),"")</f>
        <v>51966</v>
      </c>
      <c r="C288" s="18">
        <f ca="1">IF(ROW()-ROW(Amortización[[#Headers],[saldo de 
apertura]])=1,Importe_del_préstamo,IF(Amortización[[#This Row],[pago
fecha]]="",0,INDEX(Amortización[], ROW()-4,8)))</f>
        <v>69816.085704774407</v>
      </c>
      <c r="D288" s="18">
        <f ca="1">IF(ValuesEntered,IF(ROW()-ROW(Amortización[[#Headers],[interés]])=1,-IPMT(Tasa_de_interés/12,1,Duración_del_préstamo-ROWS($B$4:B288)+1,Amortización[[#This Row],[saldo de 
apertura]]),IFERROR(-IPMT(Tasa_de_interés/12,1,Amortización[[#This Row],[núm.
restante]],C289),0)),0)</f>
        <v>287.63892839938893</v>
      </c>
      <c r="E288" s="18">
        <f ca="1">IFERROR(IF(AND(ValuesEntered,Amortización[[#This Row],[pago
fecha]]&lt;&gt;""),-PPMT(Tasa_de_interés/12,1,Duración_del_préstamo-ROWS($B$4:B288)+1,Amortización[[#This Row],[saldo de 
apertura]]),""),0)</f>
        <v>782.7428889210521</v>
      </c>
      <c r="F288" s="18">
        <f ca="1">IF(Amortización[[#This Row],[pago
fecha]]="",0,Importe_del_impuesto_de_propiedad)</f>
        <v>375</v>
      </c>
      <c r="G288" s="18">
        <f ca="1">IF(Amortización[[#This Row],[pago
fecha]]="",0,Amortización[[#This Row],[interés]]+Amortización[[#This Row],[principal]]+Amortización[[#This Row],[impuesto de propiedad]])</f>
        <v>1445.3818173204411</v>
      </c>
      <c r="H288" s="18">
        <f ca="1">IF(Amortización[[#This Row],[pago
fecha]]="",0,Amortización[[#This Row],[saldo de 
apertura]]-Amortización[[#This Row],[principal]])</f>
        <v>69033.34281585335</v>
      </c>
      <c r="I288" s="19">
        <f ca="1">IF(Amortización[[#This Row],[saldo de 
cierre]]&gt;0,LastRow-ROW(),0)</f>
        <v>75</v>
      </c>
    </row>
    <row r="289" spans="1:9" ht="15" customHeight="1" x14ac:dyDescent="0.25">
      <c r="A289" s="16">
        <f>ROWS($A$4:A289)</f>
        <v>286</v>
      </c>
      <c r="B289" s="17">
        <f ca="1">IF(ValuesEntered,IF(Amortización[[#This Row],[núm.]]&lt;=Duración_del_préstamo,IF(ROW()-ROW(Amortización[[#Headers],[pago
fecha]])=1,Inicio_del_préstamo,IF(H288&gt;0,EDATE(B288,1),"")),""),"")</f>
        <v>51996</v>
      </c>
      <c r="C289" s="18">
        <f ca="1">IF(ROW()-ROW(Amortización[[#Headers],[saldo de 
apertura]])=1,Importe_del_préstamo,IF(Amortización[[#This Row],[pago
fecha]]="",0,INDEX(Amortización[], ROW()-4,8)))</f>
        <v>69033.34281585335</v>
      </c>
      <c r="D289" s="18">
        <f ca="1">IF(ValuesEntered,IF(ROW()-ROW(Amortización[[#Headers],[interés]])=1,-IPMT(Tasa_de_interés/12,1,Duración_del_préstamo-ROWS($B$4:B289)+1,Amortización[[#This Row],[saldo de 
apertura]]),IFERROR(-IPMT(Tasa_de_interés/12,1,Amortización[[#This Row],[núm.
restante]],C290),0)),0)</f>
        <v>284.36391040928527</v>
      </c>
      <c r="E289" s="18">
        <f ca="1">IFERROR(IF(AND(ValuesEntered,Amortización[[#This Row],[pago
fecha]]&lt;&gt;""),-PPMT(Tasa_de_interés/12,1,Duración_del_préstamo-ROWS($B$4:B289)+1,Amortización[[#This Row],[saldo de 
apertura]]),""),0)</f>
        <v>786.00431762488984</v>
      </c>
      <c r="F289" s="18">
        <f ca="1">IF(Amortización[[#This Row],[pago
fecha]]="",0,Importe_del_impuesto_de_propiedad)</f>
        <v>375</v>
      </c>
      <c r="G289" s="18">
        <f ca="1">IF(Amortización[[#This Row],[pago
fecha]]="",0,Amortización[[#This Row],[interés]]+Amortización[[#This Row],[principal]]+Amortización[[#This Row],[impuesto de propiedad]])</f>
        <v>1445.368228034175</v>
      </c>
      <c r="H289" s="18">
        <f ca="1">IF(Amortización[[#This Row],[pago
fecha]]="",0,Amortización[[#This Row],[saldo de 
apertura]]-Amortización[[#This Row],[principal]])</f>
        <v>68247.338498228462</v>
      </c>
      <c r="I289" s="19">
        <f ca="1">IF(Amortización[[#This Row],[saldo de 
cierre]]&gt;0,LastRow-ROW(),0)</f>
        <v>74</v>
      </c>
    </row>
    <row r="290" spans="1:9" ht="15" customHeight="1" x14ac:dyDescent="0.25">
      <c r="A290" s="16">
        <f>ROWS($A$4:A290)</f>
        <v>287</v>
      </c>
      <c r="B290" s="17">
        <f ca="1">IF(ValuesEntered,IF(Amortización[[#This Row],[núm.]]&lt;=Duración_del_préstamo,IF(ROW()-ROW(Amortización[[#Headers],[pago
fecha]])=1,Inicio_del_préstamo,IF(H289&gt;0,EDATE(B289,1),"")),""),"")</f>
        <v>52027</v>
      </c>
      <c r="C290" s="18">
        <f ca="1">IF(ROW()-ROW(Amortización[[#Headers],[saldo de 
apertura]])=1,Importe_del_préstamo,IF(Amortización[[#This Row],[pago
fecha]]="",0,INDEX(Amortización[], ROW()-4,8)))</f>
        <v>68247.338498228462</v>
      </c>
      <c r="D290" s="18">
        <f ca="1">IF(ValuesEntered,IF(ROW()-ROW(Amortización[[#Headers],[interés]])=1,-IPMT(Tasa_de_interés/12,1,Duración_del_préstamo-ROWS($B$4:B290)+1,Amortización[[#This Row],[saldo de 
apertura]]),IFERROR(-IPMT(Tasa_de_interés/12,1,Amortización[[#This Row],[núm.
restante]],C291),0)),0)</f>
        <v>281.07524651088943</v>
      </c>
      <c r="E290" s="18">
        <f ca="1">IFERROR(IF(AND(ValuesEntered,Amortización[[#This Row],[pago
fecha]]&lt;&gt;""),-PPMT(Tasa_de_interés/12,1,Duración_del_préstamo-ROWS($B$4:B290)+1,Amortización[[#This Row],[saldo de 
apertura]]),""),0)</f>
        <v>789.27933561499356</v>
      </c>
      <c r="F290" s="18">
        <f ca="1">IF(Amortización[[#This Row],[pago
fecha]]="",0,Importe_del_impuesto_de_propiedad)</f>
        <v>375</v>
      </c>
      <c r="G290" s="18">
        <f ca="1">IF(Amortización[[#This Row],[pago
fecha]]="",0,Amortización[[#This Row],[interés]]+Amortización[[#This Row],[principal]]+Amortización[[#This Row],[impuesto de propiedad]])</f>
        <v>1445.3545821258831</v>
      </c>
      <c r="H290" s="18">
        <f ca="1">IF(Amortización[[#This Row],[pago
fecha]]="",0,Amortización[[#This Row],[saldo de 
apertura]]-Amortización[[#This Row],[principal]])</f>
        <v>67458.05916261347</v>
      </c>
      <c r="I290" s="19">
        <f ca="1">IF(Amortización[[#This Row],[saldo de 
cierre]]&gt;0,LastRow-ROW(),0)</f>
        <v>73</v>
      </c>
    </row>
    <row r="291" spans="1:9" ht="15" customHeight="1" x14ac:dyDescent="0.25">
      <c r="A291" s="16">
        <f>ROWS($A$4:A291)</f>
        <v>288</v>
      </c>
      <c r="B291" s="17">
        <f ca="1">IF(ValuesEntered,IF(Amortización[[#This Row],[núm.]]&lt;=Duración_del_préstamo,IF(ROW()-ROW(Amortización[[#Headers],[pago
fecha]])=1,Inicio_del_préstamo,IF(H290&gt;0,EDATE(B290,1),"")),""),"")</f>
        <v>52057</v>
      </c>
      <c r="C291" s="18">
        <f ca="1">IF(ROW()-ROW(Amortización[[#Headers],[saldo de 
apertura]])=1,Importe_del_préstamo,IF(Amortización[[#This Row],[pago
fecha]]="",0,INDEX(Amortización[], ROW()-4,8)))</f>
        <v>67458.05916261347</v>
      </c>
      <c r="D291" s="18">
        <f ca="1">IF(ValuesEntered,IF(ROW()-ROW(Amortización[[#Headers],[interés]])=1,-IPMT(Tasa_de_interés/12,1,Duración_del_préstamo-ROWS($B$4:B291)+1,Amortización[[#This Row],[saldo de 
apertura]]),IFERROR(-IPMT(Tasa_de_interés/12,1,Amortización[[#This Row],[núm.
restante]],C292),0)),0)</f>
        <v>277.77287984625036</v>
      </c>
      <c r="E291" s="18">
        <f ca="1">IFERROR(IF(AND(ValuesEntered,Amortización[[#This Row],[pago
fecha]]&lt;&gt;""),-PPMT(Tasa_de_interés/12,1,Duración_del_préstamo-ROWS($B$4:B291)+1,Amortización[[#This Row],[saldo de 
apertura]]),""),0)</f>
        <v>792.5679995133894</v>
      </c>
      <c r="F291" s="18">
        <f ca="1">IF(Amortización[[#This Row],[pago
fecha]]="",0,Importe_del_impuesto_de_propiedad)</f>
        <v>375</v>
      </c>
      <c r="G291" s="18">
        <f ca="1">IF(Amortización[[#This Row],[pago
fecha]]="",0,Amortización[[#This Row],[interés]]+Amortización[[#This Row],[principal]]+Amortización[[#This Row],[impuesto de propiedad]])</f>
        <v>1445.3408793596398</v>
      </c>
      <c r="H291" s="18">
        <f ca="1">IF(Amortización[[#This Row],[pago
fecha]]="",0,Amortización[[#This Row],[saldo de 
apertura]]-Amortización[[#This Row],[principal]])</f>
        <v>66665.491163100087</v>
      </c>
      <c r="I291" s="19">
        <f ca="1">IF(Amortización[[#This Row],[saldo de 
cierre]]&gt;0,LastRow-ROW(),0)</f>
        <v>72</v>
      </c>
    </row>
    <row r="292" spans="1:9" ht="15" customHeight="1" x14ac:dyDescent="0.25">
      <c r="A292" s="16">
        <f>ROWS($A$4:A292)</f>
        <v>289</v>
      </c>
      <c r="B292" s="17">
        <f ca="1">IF(ValuesEntered,IF(Amortización[[#This Row],[núm.]]&lt;=Duración_del_préstamo,IF(ROW()-ROW(Amortización[[#Headers],[pago
fecha]])=1,Inicio_del_préstamo,IF(H291&gt;0,EDATE(B291,1),"")),""),"")</f>
        <v>52088</v>
      </c>
      <c r="C292" s="18">
        <f ca="1">IF(ROW()-ROW(Amortización[[#Headers],[saldo de 
apertura]])=1,Importe_del_préstamo,IF(Amortización[[#This Row],[pago
fecha]]="",0,INDEX(Amortización[], ROW()-4,8)))</f>
        <v>66665.491163100087</v>
      </c>
      <c r="D292" s="18">
        <f ca="1">IF(ValuesEntered,IF(ROW()-ROW(Amortización[[#Headers],[interés]])=1,-IPMT(Tasa_de_interés/12,1,Duración_del_préstamo-ROWS($B$4:B292)+1,Amortización[[#This Row],[saldo de 
apertura]]),IFERROR(-IPMT(Tasa_de_interés/12,1,Amortización[[#This Row],[núm.
restante]],C293),0)),0)</f>
        <v>274.45675332050854</v>
      </c>
      <c r="E292" s="18">
        <f ca="1">IFERROR(IF(AND(ValuesEntered,Amortización[[#This Row],[pago
fecha]]&lt;&gt;""),-PPMT(Tasa_de_interés/12,1,Duración_del_préstamo-ROWS($B$4:B292)+1,Amortización[[#This Row],[saldo de 
apertura]]),""),0)</f>
        <v>795.87036617802869</v>
      </c>
      <c r="F292" s="18">
        <f ca="1">IF(Amortización[[#This Row],[pago
fecha]]="",0,Importe_del_impuesto_de_propiedad)</f>
        <v>375</v>
      </c>
      <c r="G292" s="18">
        <f ca="1">IF(Amortización[[#This Row],[pago
fecha]]="",0,Amortización[[#This Row],[interés]]+Amortización[[#This Row],[principal]]+Amortización[[#This Row],[impuesto de propiedad]])</f>
        <v>1445.3271194985373</v>
      </c>
      <c r="H292" s="18">
        <f ca="1">IF(Amortización[[#This Row],[pago
fecha]]="",0,Amortización[[#This Row],[saldo de 
apertura]]-Amortización[[#This Row],[principal]])</f>
        <v>65869.620796922056</v>
      </c>
      <c r="I292" s="19">
        <f ca="1">IF(Amortización[[#This Row],[saldo de 
cierre]]&gt;0,LastRow-ROW(),0)</f>
        <v>71</v>
      </c>
    </row>
    <row r="293" spans="1:9" ht="15" customHeight="1" x14ac:dyDescent="0.25">
      <c r="A293" s="16">
        <f>ROWS($A$4:A293)</f>
        <v>290</v>
      </c>
      <c r="B293" s="17">
        <f ca="1">IF(ValuesEntered,IF(Amortización[[#This Row],[núm.]]&lt;=Duración_del_préstamo,IF(ROW()-ROW(Amortización[[#Headers],[pago
fecha]])=1,Inicio_del_préstamo,IF(H292&gt;0,EDATE(B292,1),"")),""),"")</f>
        <v>52119</v>
      </c>
      <c r="C293" s="18">
        <f ca="1">IF(ROW()-ROW(Amortización[[#Headers],[saldo de 
apertura]])=1,Importe_del_préstamo,IF(Amortización[[#This Row],[pago
fecha]]="",0,INDEX(Amortización[], ROW()-4,8)))</f>
        <v>65869.620796922056</v>
      </c>
      <c r="D293" s="18">
        <f ca="1">IF(ValuesEntered,IF(ROW()-ROW(Amortización[[#Headers],[interés]])=1,-IPMT(Tasa_de_interés/12,1,Duración_del_préstamo-ROWS($B$4:B293)+1,Amortización[[#This Row],[saldo de 
apertura]]),IFERROR(-IPMT(Tasa_de_interés/12,1,Amortización[[#This Row],[núm.
restante]],C294),0)),0)</f>
        <v>271.12680960090955</v>
      </c>
      <c r="E293" s="18">
        <f ca="1">IFERROR(IF(AND(ValuesEntered,Amortización[[#This Row],[pago
fecha]]&lt;&gt;""),-PPMT(Tasa_de_interés/12,1,Duración_del_préstamo-ROWS($B$4:B293)+1,Amortización[[#This Row],[saldo de 
apertura]]),""),0)</f>
        <v>799.18649270377034</v>
      </c>
      <c r="F293" s="18">
        <f ca="1">IF(Amortización[[#This Row],[pago
fecha]]="",0,Importe_del_impuesto_de_propiedad)</f>
        <v>375</v>
      </c>
      <c r="G293" s="18">
        <f ca="1">IF(Amortización[[#This Row],[pago
fecha]]="",0,Amortización[[#This Row],[interés]]+Amortización[[#This Row],[principal]]+Amortización[[#This Row],[impuesto de propiedad]])</f>
        <v>1445.3133023046798</v>
      </c>
      <c r="H293" s="18">
        <f ca="1">IF(Amortización[[#This Row],[pago
fecha]]="",0,Amortización[[#This Row],[saldo de 
apertura]]-Amortización[[#This Row],[principal]])</f>
        <v>65070.434304218288</v>
      </c>
      <c r="I293" s="19">
        <f ca="1">IF(Amortización[[#This Row],[saldo de 
cierre]]&gt;0,LastRow-ROW(),0)</f>
        <v>70</v>
      </c>
    </row>
    <row r="294" spans="1:9" ht="15" customHeight="1" x14ac:dyDescent="0.25">
      <c r="A294" s="16">
        <f>ROWS($A$4:A294)</f>
        <v>291</v>
      </c>
      <c r="B294" s="17">
        <f ca="1">IF(ValuesEntered,IF(Amortización[[#This Row],[núm.]]&lt;=Duración_del_préstamo,IF(ROW()-ROW(Amortización[[#Headers],[pago
fecha]])=1,Inicio_del_préstamo,IF(H293&gt;0,EDATE(B293,1),"")),""),"")</f>
        <v>52149</v>
      </c>
      <c r="C294" s="18">
        <f ca="1">IF(ROW()-ROW(Amortización[[#Headers],[saldo de 
apertura]])=1,Importe_del_préstamo,IF(Amortización[[#This Row],[pago
fecha]]="",0,INDEX(Amortización[], ROW()-4,8)))</f>
        <v>65070.434304218288</v>
      </c>
      <c r="D294" s="18">
        <f ca="1">IF(ValuesEntered,IF(ROW()-ROW(Amortización[[#Headers],[interés]])=1,-IPMT(Tasa_de_interés/12,1,Duración_del_préstamo-ROWS($B$4:B294)+1,Amortización[[#This Row],[saldo de 
apertura]]),IFERROR(-IPMT(Tasa_de_interés/12,1,Amortización[[#This Row],[núm.
restante]],C295),0)),0)</f>
        <v>267.78299111581214</v>
      </c>
      <c r="E294" s="18">
        <f ca="1">IFERROR(IF(AND(ValuesEntered,Amortización[[#This Row],[pago
fecha]]&lt;&gt;""),-PPMT(Tasa_de_interés/12,1,Duración_del_préstamo-ROWS($B$4:B294)+1,Amortización[[#This Row],[saldo de 
apertura]]),""),0)</f>
        <v>802.51643642336933</v>
      </c>
      <c r="F294" s="18">
        <f ca="1">IF(Amortización[[#This Row],[pago
fecha]]="",0,Importe_del_impuesto_de_propiedad)</f>
        <v>375</v>
      </c>
      <c r="G294" s="18">
        <f ca="1">IF(Amortización[[#This Row],[pago
fecha]]="",0,Amortización[[#This Row],[interés]]+Amortización[[#This Row],[principal]]+Amortización[[#This Row],[impuesto de propiedad]])</f>
        <v>1445.2994275391816</v>
      </c>
      <c r="H294" s="18">
        <f ca="1">IF(Amortización[[#This Row],[pago
fecha]]="",0,Amortización[[#This Row],[saldo de 
apertura]]-Amortización[[#This Row],[principal]])</f>
        <v>64267.917867794917</v>
      </c>
      <c r="I294" s="19">
        <f ca="1">IF(Amortización[[#This Row],[saldo de 
cierre]]&gt;0,LastRow-ROW(),0)</f>
        <v>69</v>
      </c>
    </row>
    <row r="295" spans="1:9" ht="15" customHeight="1" x14ac:dyDescent="0.25">
      <c r="A295" s="16">
        <f>ROWS($A$4:A295)</f>
        <v>292</v>
      </c>
      <c r="B295" s="17">
        <f ca="1">IF(ValuesEntered,IF(Amortización[[#This Row],[núm.]]&lt;=Duración_del_préstamo,IF(ROW()-ROW(Amortización[[#Headers],[pago
fecha]])=1,Inicio_del_préstamo,IF(H294&gt;0,EDATE(B294,1),"")),""),"")</f>
        <v>52180</v>
      </c>
      <c r="C295" s="18">
        <f ca="1">IF(ROW()-ROW(Amortización[[#Headers],[saldo de 
apertura]])=1,Importe_del_préstamo,IF(Amortización[[#This Row],[pago
fecha]]="",0,INDEX(Amortización[], ROW()-4,8)))</f>
        <v>64267.917867794917</v>
      </c>
      <c r="D295" s="18">
        <f ca="1">IF(ValuesEntered,IF(ROW()-ROW(Amortización[[#Headers],[interés]])=1,-IPMT(Tasa_de_interés/12,1,Duración_del_préstamo-ROWS($B$4:B295)+1,Amortización[[#This Row],[saldo de 
apertura]]),IFERROR(-IPMT(Tasa_de_interés/12,1,Amortización[[#This Row],[núm.
restante]],C296),0)),0)</f>
        <v>264.42524005369353</v>
      </c>
      <c r="E295" s="18">
        <f ca="1">IFERROR(IF(AND(ValuesEntered,Amortización[[#This Row],[pago
fecha]]&lt;&gt;""),-PPMT(Tasa_de_interés/12,1,Duración_del_préstamo-ROWS($B$4:B295)+1,Amortización[[#This Row],[saldo de 
apertura]]),""),0)</f>
        <v>805.86025490846669</v>
      </c>
      <c r="F295" s="18">
        <f ca="1">IF(Amortización[[#This Row],[pago
fecha]]="",0,Importe_del_impuesto_de_propiedad)</f>
        <v>375</v>
      </c>
      <c r="G295" s="18">
        <f ca="1">IF(Amortización[[#This Row],[pago
fecha]]="",0,Amortización[[#This Row],[interés]]+Amortización[[#This Row],[principal]]+Amortización[[#This Row],[impuesto de propiedad]])</f>
        <v>1445.2854949621601</v>
      </c>
      <c r="H295" s="18">
        <f ca="1">IF(Amortización[[#This Row],[pago
fecha]]="",0,Amortización[[#This Row],[saldo de 
apertura]]-Amortización[[#This Row],[principal]])</f>
        <v>63462.057612886449</v>
      </c>
      <c r="I295" s="19">
        <f ca="1">IF(Amortización[[#This Row],[saldo de 
cierre]]&gt;0,LastRow-ROW(),0)</f>
        <v>68</v>
      </c>
    </row>
    <row r="296" spans="1:9" ht="15" customHeight="1" x14ac:dyDescent="0.25">
      <c r="A296" s="16">
        <f>ROWS($A$4:A296)</f>
        <v>293</v>
      </c>
      <c r="B296" s="17">
        <f ca="1">IF(ValuesEntered,IF(Amortización[[#This Row],[núm.]]&lt;=Duración_del_préstamo,IF(ROW()-ROW(Amortización[[#Headers],[pago
fecha]])=1,Inicio_del_préstamo,IF(H295&gt;0,EDATE(B295,1),"")),""),"")</f>
        <v>52210</v>
      </c>
      <c r="C296" s="18">
        <f ca="1">IF(ROW()-ROW(Amortización[[#Headers],[saldo de 
apertura]])=1,Importe_del_préstamo,IF(Amortización[[#This Row],[pago
fecha]]="",0,INDEX(Amortización[], ROW()-4,8)))</f>
        <v>63462.057612886449</v>
      </c>
      <c r="D296" s="18">
        <f ca="1">IF(ValuesEntered,IF(ROW()-ROW(Amortización[[#Headers],[interés]])=1,-IPMT(Tasa_de_interés/12,1,Duración_del_préstamo-ROWS($B$4:B296)+1,Amortización[[#This Row],[saldo de 
apertura]]),IFERROR(-IPMT(Tasa_de_interés/12,1,Amortización[[#This Row],[núm.
restante]],C297),0)),0)</f>
        <v>261.05349836214941</v>
      </c>
      <c r="E296" s="18">
        <f ca="1">IFERROR(IF(AND(ValuesEntered,Amortización[[#This Row],[pago
fecha]]&lt;&gt;""),-PPMT(Tasa_de_interés/12,1,Duración_del_préstamo-ROWS($B$4:B296)+1,Amortización[[#This Row],[saldo de 
apertura]]),""),0)</f>
        <v>809.21800597058541</v>
      </c>
      <c r="F296" s="18">
        <f ca="1">IF(Amortización[[#This Row],[pago
fecha]]="",0,Importe_del_impuesto_de_propiedad)</f>
        <v>375</v>
      </c>
      <c r="G296" s="18">
        <f ca="1">IF(Amortización[[#This Row],[pago
fecha]]="",0,Amortización[[#This Row],[interés]]+Amortización[[#This Row],[principal]]+Amortización[[#This Row],[impuesto de propiedad]])</f>
        <v>1445.2715043327348</v>
      </c>
      <c r="H296" s="18">
        <f ca="1">IF(Amortización[[#This Row],[pago
fecha]]="",0,Amortización[[#This Row],[saldo de 
apertura]]-Amortización[[#This Row],[principal]])</f>
        <v>62652.839606915863</v>
      </c>
      <c r="I296" s="19">
        <f ca="1">IF(Amortización[[#This Row],[saldo de 
cierre]]&gt;0,LastRow-ROW(),0)</f>
        <v>67</v>
      </c>
    </row>
    <row r="297" spans="1:9" ht="15" customHeight="1" x14ac:dyDescent="0.25">
      <c r="A297" s="16">
        <f>ROWS($A$4:A297)</f>
        <v>294</v>
      </c>
      <c r="B297" s="17">
        <f ca="1">IF(ValuesEntered,IF(Amortización[[#This Row],[núm.]]&lt;=Duración_del_préstamo,IF(ROW()-ROW(Amortización[[#Headers],[pago
fecha]])=1,Inicio_del_préstamo,IF(H296&gt;0,EDATE(B296,1),"")),""),"")</f>
        <v>52241</v>
      </c>
      <c r="C297" s="18">
        <f ca="1">IF(ROW()-ROW(Amortización[[#Headers],[saldo de 
apertura]])=1,Importe_del_préstamo,IF(Amortización[[#This Row],[pago
fecha]]="",0,INDEX(Amortización[], ROW()-4,8)))</f>
        <v>62652.839606915863</v>
      </c>
      <c r="D297" s="18">
        <f ca="1">IF(ValuesEntered,IF(ROW()-ROW(Amortización[[#Headers],[interés]])=1,-IPMT(Tasa_de_interés/12,1,Duración_del_préstamo-ROWS($B$4:B297)+1,Amortización[[#This Row],[saldo de 
apertura]]),IFERROR(-IPMT(Tasa_de_interés/12,1,Amortización[[#This Row],[núm.
restante]],C298),0)),0)</f>
        <v>257.66770774689053</v>
      </c>
      <c r="E297" s="18">
        <f ca="1">IFERROR(IF(AND(ValuesEntered,Amortización[[#This Row],[pago
fecha]]&lt;&gt;""),-PPMT(Tasa_de_interés/12,1,Duración_del_préstamo-ROWS($B$4:B297)+1,Amortización[[#This Row],[saldo de 
apertura]]),""),0)</f>
        <v>812.58974766212964</v>
      </c>
      <c r="F297" s="18">
        <f ca="1">IF(Amortización[[#This Row],[pago
fecha]]="",0,Importe_del_impuesto_de_propiedad)</f>
        <v>375</v>
      </c>
      <c r="G297" s="18">
        <f ca="1">IF(Amortización[[#This Row],[pago
fecha]]="",0,Amortización[[#This Row],[interés]]+Amortización[[#This Row],[principal]]+Amortización[[#This Row],[impuesto de propiedad]])</f>
        <v>1445.2574554090202</v>
      </c>
      <c r="H297" s="18">
        <f ca="1">IF(Amortización[[#This Row],[pago
fecha]]="",0,Amortización[[#This Row],[saldo de 
apertura]]-Amortización[[#This Row],[principal]])</f>
        <v>61840.24985925373</v>
      </c>
      <c r="I297" s="19">
        <f ca="1">IF(Amortización[[#This Row],[saldo de 
cierre]]&gt;0,LastRow-ROW(),0)</f>
        <v>66</v>
      </c>
    </row>
    <row r="298" spans="1:9" ht="15" customHeight="1" x14ac:dyDescent="0.25">
      <c r="A298" s="16">
        <f>ROWS($A$4:A298)</f>
        <v>295</v>
      </c>
      <c r="B298" s="17">
        <f ca="1">IF(ValuesEntered,IF(Amortización[[#This Row],[núm.]]&lt;=Duración_del_préstamo,IF(ROW()-ROW(Amortización[[#Headers],[pago
fecha]])=1,Inicio_del_préstamo,IF(H297&gt;0,EDATE(B297,1),"")),""),"")</f>
        <v>52272</v>
      </c>
      <c r="C298" s="18">
        <f ca="1">IF(ROW()-ROW(Amortización[[#Headers],[saldo de 
apertura]])=1,Importe_del_préstamo,IF(Amortización[[#This Row],[pago
fecha]]="",0,INDEX(Amortización[], ROW()-4,8)))</f>
        <v>61840.24985925373</v>
      </c>
      <c r="D298" s="18">
        <f ca="1">IF(ValuesEntered,IF(ROW()-ROW(Amortización[[#Headers],[interés]])=1,-IPMT(Tasa_de_interés/12,1,Duración_del_préstamo-ROWS($B$4:B298)+1,Amortización[[#This Row],[saldo de 
apertura]]),IFERROR(-IPMT(Tasa_de_interés/12,1,Amortización[[#This Row],[núm.
restante]],C299),0)),0)</f>
        <v>254.26780967073475</v>
      </c>
      <c r="E298" s="18">
        <f ca="1">IFERROR(IF(AND(ValuesEntered,Amortización[[#This Row],[pago
fecha]]&lt;&gt;""),-PPMT(Tasa_de_interés/12,1,Duración_del_préstamo-ROWS($B$4:B298)+1,Amortización[[#This Row],[saldo de 
apertura]]),""),0)</f>
        <v>815.97553827738852</v>
      </c>
      <c r="F298" s="18">
        <f ca="1">IF(Amortización[[#This Row],[pago
fecha]]="",0,Importe_del_impuesto_de_propiedad)</f>
        <v>375</v>
      </c>
      <c r="G298" s="18">
        <f ca="1">IF(Amortización[[#This Row],[pago
fecha]]="",0,Amortización[[#This Row],[interés]]+Amortización[[#This Row],[principal]]+Amortización[[#This Row],[impuesto de propiedad]])</f>
        <v>1445.2433479481233</v>
      </c>
      <c r="H298" s="18">
        <f ca="1">IF(Amortización[[#This Row],[pago
fecha]]="",0,Amortización[[#This Row],[saldo de 
apertura]]-Amortización[[#This Row],[principal]])</f>
        <v>61024.274320976343</v>
      </c>
      <c r="I298" s="19">
        <f ca="1">IF(Amortización[[#This Row],[saldo de 
cierre]]&gt;0,LastRow-ROW(),0)</f>
        <v>65</v>
      </c>
    </row>
    <row r="299" spans="1:9" ht="15" customHeight="1" x14ac:dyDescent="0.25">
      <c r="A299" s="16">
        <f>ROWS($A$4:A299)</f>
        <v>296</v>
      </c>
      <c r="B299" s="17">
        <f ca="1">IF(ValuesEntered,IF(Amortización[[#This Row],[núm.]]&lt;=Duración_del_préstamo,IF(ROW()-ROW(Amortización[[#Headers],[pago
fecha]])=1,Inicio_del_préstamo,IF(H298&gt;0,EDATE(B298,1),"")),""),"")</f>
        <v>52300</v>
      </c>
      <c r="C299" s="18">
        <f ca="1">IF(ROW()-ROW(Amortización[[#Headers],[saldo de 
apertura]])=1,Importe_del_préstamo,IF(Amortización[[#This Row],[pago
fecha]]="",0,INDEX(Amortización[], ROW()-4,8)))</f>
        <v>61024.274320976343</v>
      </c>
      <c r="D299" s="18">
        <f ca="1">IF(ValuesEntered,IF(ROW()-ROW(Amortización[[#Headers],[interés]])=1,-IPMT(Tasa_de_interés/12,1,Duración_del_préstamo-ROWS($B$4:B299)+1,Amortización[[#This Row],[saldo de 
apertura]]),IFERROR(-IPMT(Tasa_de_interés/12,1,Amortización[[#This Row],[núm.
restante]],C300),0)),0)</f>
        <v>250.85374535259501</v>
      </c>
      <c r="E299" s="18">
        <f ca="1">IFERROR(IF(AND(ValuesEntered,Amortización[[#This Row],[pago
fecha]]&lt;&gt;""),-PPMT(Tasa_de_interés/12,1,Duración_del_préstamo-ROWS($B$4:B299)+1,Amortización[[#This Row],[saldo de 
apertura]]),""),0)</f>
        <v>819.37543635354427</v>
      </c>
      <c r="F299" s="18">
        <f ca="1">IF(Amortización[[#This Row],[pago
fecha]]="",0,Importe_del_impuesto_de_propiedad)</f>
        <v>375</v>
      </c>
      <c r="G299" s="18">
        <f ca="1">IF(Amortización[[#This Row],[pago
fecha]]="",0,Amortización[[#This Row],[interés]]+Amortización[[#This Row],[principal]]+Amortización[[#This Row],[impuesto de propiedad]])</f>
        <v>1445.2291817061393</v>
      </c>
      <c r="H299" s="18">
        <f ca="1">IF(Amortización[[#This Row],[pago
fecha]]="",0,Amortización[[#This Row],[saldo de 
apertura]]-Amortización[[#This Row],[principal]])</f>
        <v>60204.898884622802</v>
      </c>
      <c r="I299" s="19">
        <f ca="1">IF(Amortización[[#This Row],[saldo de 
cierre]]&gt;0,LastRow-ROW(),0)</f>
        <v>64</v>
      </c>
    </row>
    <row r="300" spans="1:9" ht="15" customHeight="1" x14ac:dyDescent="0.25">
      <c r="A300" s="16">
        <f>ROWS($A$4:A300)</f>
        <v>297</v>
      </c>
      <c r="B300" s="17">
        <f ca="1">IF(ValuesEntered,IF(Amortización[[#This Row],[núm.]]&lt;=Duración_del_préstamo,IF(ROW()-ROW(Amortización[[#Headers],[pago
fecha]])=1,Inicio_del_préstamo,IF(H299&gt;0,EDATE(B299,1),"")),""),"")</f>
        <v>52331</v>
      </c>
      <c r="C300" s="18">
        <f ca="1">IF(ROW()-ROW(Amortización[[#Headers],[saldo de 
apertura]])=1,Importe_del_préstamo,IF(Amortización[[#This Row],[pago
fecha]]="",0,INDEX(Amortización[], ROW()-4,8)))</f>
        <v>60204.898884622802</v>
      </c>
      <c r="D300" s="18">
        <f ca="1">IF(ValuesEntered,IF(ROW()-ROW(Amortización[[#Headers],[interés]])=1,-IPMT(Tasa_de_interés/12,1,Duración_del_préstamo-ROWS($B$4:B300)+1,Amortización[[#This Row],[saldo de 
apertura]]),IFERROR(-IPMT(Tasa_de_interés/12,1,Amortización[[#This Row],[núm.
restante]],C301),0)),0)</f>
        <v>247.42545576646299</v>
      </c>
      <c r="E300" s="18">
        <f ca="1">IFERROR(IF(AND(ValuesEntered,Amortización[[#This Row],[pago
fecha]]&lt;&gt;""),-PPMT(Tasa_de_interés/12,1,Duración_del_préstamo-ROWS($B$4:B300)+1,Amortización[[#This Row],[saldo de 
apertura]]),""),0)</f>
        <v>822.78950067168387</v>
      </c>
      <c r="F300" s="18">
        <f ca="1">IF(Amortización[[#This Row],[pago
fecha]]="",0,Importe_del_impuesto_de_propiedad)</f>
        <v>375</v>
      </c>
      <c r="G300" s="18">
        <f ca="1">IF(Amortización[[#This Row],[pago
fecha]]="",0,Amortización[[#This Row],[interés]]+Amortización[[#This Row],[principal]]+Amortización[[#This Row],[impuesto de propiedad]])</f>
        <v>1445.2149564381468</v>
      </c>
      <c r="H300" s="18">
        <f ca="1">IF(Amortización[[#This Row],[pago
fecha]]="",0,Amortización[[#This Row],[saldo de 
apertura]]-Amortización[[#This Row],[principal]])</f>
        <v>59382.109383951116</v>
      </c>
      <c r="I300" s="19">
        <f ca="1">IF(Amortización[[#This Row],[saldo de 
cierre]]&gt;0,LastRow-ROW(),0)</f>
        <v>63</v>
      </c>
    </row>
    <row r="301" spans="1:9" ht="15" customHeight="1" x14ac:dyDescent="0.25">
      <c r="A301" s="16">
        <f>ROWS($A$4:A301)</f>
        <v>298</v>
      </c>
      <c r="B301" s="17">
        <f ca="1">IF(ValuesEntered,IF(Amortización[[#This Row],[núm.]]&lt;=Duración_del_préstamo,IF(ROW()-ROW(Amortización[[#Headers],[pago
fecha]])=1,Inicio_del_préstamo,IF(H300&gt;0,EDATE(B300,1),"")),""),"")</f>
        <v>52361</v>
      </c>
      <c r="C301" s="18">
        <f ca="1">IF(ROW()-ROW(Amortización[[#Headers],[saldo de 
apertura]])=1,Importe_del_préstamo,IF(Amortización[[#This Row],[pago
fecha]]="",0,INDEX(Amortización[], ROW()-4,8)))</f>
        <v>59382.109383951116</v>
      </c>
      <c r="D301" s="18">
        <f ca="1">IF(ValuesEntered,IF(ROW()-ROW(Amortización[[#Headers],[interés]])=1,-IPMT(Tasa_de_interés/12,1,Duración_del_préstamo-ROWS($B$4:B301)+1,Amortización[[#This Row],[saldo de 
apertura]]),IFERROR(-IPMT(Tasa_de_interés/12,1,Amortización[[#This Row],[núm.
restante]],C302),0)),0)</f>
        <v>243.98288164038874</v>
      </c>
      <c r="E301" s="18">
        <f ca="1">IFERROR(IF(AND(ValuesEntered,Amortización[[#This Row],[pago
fecha]]&lt;&gt;""),-PPMT(Tasa_de_interés/12,1,Duración_del_préstamo-ROWS($B$4:B301)+1,Amortización[[#This Row],[saldo de 
apertura]]),""),0)</f>
        <v>826.21779025781575</v>
      </c>
      <c r="F301" s="18">
        <f ca="1">IF(Amortización[[#This Row],[pago
fecha]]="",0,Importe_del_impuesto_de_propiedad)</f>
        <v>375</v>
      </c>
      <c r="G301" s="18">
        <f ca="1">IF(Amortización[[#This Row],[pago
fecha]]="",0,Amortización[[#This Row],[interés]]+Amortización[[#This Row],[principal]]+Amortización[[#This Row],[impuesto de propiedad]])</f>
        <v>1445.2006718982045</v>
      </c>
      <c r="H301" s="18">
        <f ca="1">IF(Amortización[[#This Row],[pago
fecha]]="",0,Amortización[[#This Row],[saldo de 
apertura]]-Amortización[[#This Row],[principal]])</f>
        <v>58555.891593693297</v>
      </c>
      <c r="I301" s="19">
        <f ca="1">IF(Amortización[[#This Row],[saldo de 
cierre]]&gt;0,LastRow-ROW(),0)</f>
        <v>62</v>
      </c>
    </row>
    <row r="302" spans="1:9" ht="15" customHeight="1" x14ac:dyDescent="0.25">
      <c r="A302" s="16">
        <f>ROWS($A$4:A302)</f>
        <v>299</v>
      </c>
      <c r="B302" s="17">
        <f ca="1">IF(ValuesEntered,IF(Amortización[[#This Row],[núm.]]&lt;=Duración_del_préstamo,IF(ROW()-ROW(Amortización[[#Headers],[pago
fecha]])=1,Inicio_del_préstamo,IF(H301&gt;0,EDATE(B301,1),"")),""),"")</f>
        <v>52392</v>
      </c>
      <c r="C302" s="18">
        <f ca="1">IF(ROW()-ROW(Amortización[[#Headers],[saldo de 
apertura]])=1,Importe_del_préstamo,IF(Amortización[[#This Row],[pago
fecha]]="",0,INDEX(Amortización[], ROW()-4,8)))</f>
        <v>58555.891593693297</v>
      </c>
      <c r="D302" s="18">
        <f ca="1">IF(ValuesEntered,IF(ROW()-ROW(Amortización[[#Headers],[interés]])=1,-IPMT(Tasa_de_interés/12,1,Duración_del_préstamo-ROWS($B$4:B302)+1,Amortización[[#This Row],[saldo de 
apertura]]),IFERROR(-IPMT(Tasa_de_interés/12,1,Amortización[[#This Row],[núm.
restante]],C303),0)),0)</f>
        <v>240.52596345545587</v>
      </c>
      <c r="E302" s="18">
        <f ca="1">IFERROR(IF(AND(ValuesEntered,Amortización[[#This Row],[pago
fecha]]&lt;&gt;""),-PPMT(Tasa_de_interés/12,1,Duración_del_préstamo-ROWS($B$4:B302)+1,Amortización[[#This Row],[saldo de 
apertura]]),""),0)</f>
        <v>829.66036438388983</v>
      </c>
      <c r="F302" s="18">
        <f ca="1">IF(Amortización[[#This Row],[pago
fecha]]="",0,Importe_del_impuesto_de_propiedad)</f>
        <v>375</v>
      </c>
      <c r="G302" s="18">
        <f ca="1">IF(Amortización[[#This Row],[pago
fecha]]="",0,Amortización[[#This Row],[interés]]+Amortización[[#This Row],[principal]]+Amortización[[#This Row],[impuesto de propiedad]])</f>
        <v>1445.1863278393457</v>
      </c>
      <c r="H302" s="18">
        <f ca="1">IF(Amortización[[#This Row],[pago
fecha]]="",0,Amortización[[#This Row],[saldo de 
apertura]]-Amortización[[#This Row],[principal]])</f>
        <v>57726.231229309407</v>
      </c>
      <c r="I302" s="19">
        <f ca="1">IF(Amortización[[#This Row],[saldo de 
cierre]]&gt;0,LastRow-ROW(),0)</f>
        <v>61</v>
      </c>
    </row>
    <row r="303" spans="1:9" ht="15" customHeight="1" x14ac:dyDescent="0.25">
      <c r="A303" s="16">
        <f>ROWS($A$4:A303)</f>
        <v>300</v>
      </c>
      <c r="B303" s="17">
        <f ca="1">IF(ValuesEntered,IF(Amortización[[#This Row],[núm.]]&lt;=Duración_del_préstamo,IF(ROW()-ROW(Amortización[[#Headers],[pago
fecha]])=1,Inicio_del_préstamo,IF(H302&gt;0,EDATE(B302,1),"")),""),"")</f>
        <v>52422</v>
      </c>
      <c r="C303" s="18">
        <f ca="1">IF(ROW()-ROW(Amortización[[#Headers],[saldo de 
apertura]])=1,Importe_del_préstamo,IF(Amortización[[#This Row],[pago
fecha]]="",0,INDEX(Amortización[], ROW()-4,8)))</f>
        <v>57726.231229309407</v>
      </c>
      <c r="D303" s="18">
        <f ca="1">IF(ValuesEntered,IF(ROW()-ROW(Amortización[[#Headers],[interés]])=1,-IPMT(Tasa_de_interés/12,1,Duración_del_préstamo-ROWS($B$4:B303)+1,Amortización[[#This Row],[saldo de 
apertura]]),IFERROR(-IPMT(Tasa_de_interés/12,1,Amortización[[#This Row],[núm.
restante]],C304),0)),0)</f>
        <v>237.05464144475241</v>
      </c>
      <c r="E303" s="18">
        <f ca="1">IFERROR(IF(AND(ValuesEntered,Amortización[[#This Row],[pago
fecha]]&lt;&gt;""),-PPMT(Tasa_de_interés/12,1,Duración_del_préstamo-ROWS($B$4:B303)+1,Amortización[[#This Row],[saldo de 
apertura]]),""),0)</f>
        <v>833.11728256882282</v>
      </c>
      <c r="F303" s="18">
        <f ca="1">IF(Amortización[[#This Row],[pago
fecha]]="",0,Importe_del_impuesto_de_propiedad)</f>
        <v>375</v>
      </c>
      <c r="G303" s="18">
        <f ca="1">IF(Amortización[[#This Row],[pago
fecha]]="",0,Amortización[[#This Row],[interés]]+Amortización[[#This Row],[principal]]+Amortización[[#This Row],[impuesto de propiedad]])</f>
        <v>1445.1719240135753</v>
      </c>
      <c r="H303" s="18">
        <f ca="1">IF(Amortización[[#This Row],[pago
fecha]]="",0,Amortización[[#This Row],[saldo de 
apertura]]-Amortización[[#This Row],[principal]])</f>
        <v>56893.113946740581</v>
      </c>
      <c r="I303" s="19">
        <f ca="1">IF(Amortización[[#This Row],[saldo de 
cierre]]&gt;0,LastRow-ROW(),0)</f>
        <v>60</v>
      </c>
    </row>
    <row r="304" spans="1:9" ht="15" customHeight="1" x14ac:dyDescent="0.25">
      <c r="A304" s="16">
        <f>ROWS($A$4:A304)</f>
        <v>301</v>
      </c>
      <c r="B304" s="17">
        <f ca="1">IF(ValuesEntered,IF(Amortización[[#This Row],[núm.]]&lt;=Duración_del_préstamo,IF(ROW()-ROW(Amortización[[#Headers],[pago
fecha]])=1,Inicio_del_préstamo,IF(H303&gt;0,EDATE(B303,1),"")),""),"")</f>
        <v>52453</v>
      </c>
      <c r="C304" s="18">
        <f ca="1">IF(ROW()-ROW(Amortización[[#Headers],[saldo de 
apertura]])=1,Importe_del_préstamo,IF(Amortización[[#This Row],[pago
fecha]]="",0,INDEX(Amortización[], ROW()-4,8)))</f>
        <v>56893.113946740581</v>
      </c>
      <c r="D304" s="18">
        <f ca="1">IF(ValuesEntered,IF(ROW()-ROW(Amortización[[#Headers],[interés]])=1,-IPMT(Tasa_de_interés/12,1,Duración_del_préstamo-ROWS($B$4:B304)+1,Amortización[[#This Row],[saldo de 
apertura]]),IFERROR(-IPMT(Tasa_de_interés/12,1,Amortización[[#This Row],[núm.
restante]],C305),0)),0)</f>
        <v>233.56885559233771</v>
      </c>
      <c r="E304" s="18">
        <f ca="1">IFERROR(IF(AND(ValuesEntered,Amortización[[#This Row],[pago
fecha]]&lt;&gt;""),-PPMT(Tasa_de_interés/12,1,Duración_del_préstamo-ROWS($B$4:B304)+1,Amortización[[#This Row],[saldo de 
apertura]]),""),0)</f>
        <v>836.5886045795263</v>
      </c>
      <c r="F304" s="18">
        <f ca="1">IF(Amortización[[#This Row],[pago
fecha]]="",0,Importe_del_impuesto_de_propiedad)</f>
        <v>375</v>
      </c>
      <c r="G304" s="18">
        <f ca="1">IF(Amortización[[#This Row],[pago
fecha]]="",0,Amortización[[#This Row],[interés]]+Amortización[[#This Row],[principal]]+Amortización[[#This Row],[impuesto de propiedad]])</f>
        <v>1445.1574601718639</v>
      </c>
      <c r="H304" s="18">
        <f ca="1">IF(Amortización[[#This Row],[pago
fecha]]="",0,Amortización[[#This Row],[saldo de 
apertura]]-Amortización[[#This Row],[principal]])</f>
        <v>56056.525342161054</v>
      </c>
      <c r="I304" s="19">
        <f ca="1">IF(Amortización[[#This Row],[saldo de 
cierre]]&gt;0,LastRow-ROW(),0)</f>
        <v>59</v>
      </c>
    </row>
    <row r="305" spans="1:9" ht="15" customHeight="1" x14ac:dyDescent="0.25">
      <c r="A305" s="16">
        <f>ROWS($A$4:A305)</f>
        <v>302</v>
      </c>
      <c r="B305" s="17">
        <f ca="1">IF(ValuesEntered,IF(Amortización[[#This Row],[núm.]]&lt;=Duración_del_préstamo,IF(ROW()-ROW(Amortización[[#Headers],[pago
fecha]])=1,Inicio_del_préstamo,IF(H304&gt;0,EDATE(B304,1),"")),""),"")</f>
        <v>52484</v>
      </c>
      <c r="C305" s="18">
        <f ca="1">IF(ROW()-ROW(Amortización[[#Headers],[saldo de 
apertura]])=1,Importe_del_préstamo,IF(Amortización[[#This Row],[pago
fecha]]="",0,INDEX(Amortización[], ROW()-4,8)))</f>
        <v>56056.525342161054</v>
      </c>
      <c r="D305" s="18">
        <f ca="1">IF(ValuesEntered,IF(ROW()-ROW(Amortización[[#Headers],[interés]])=1,-IPMT(Tasa_de_interés/12,1,Duración_del_préstamo-ROWS($B$4:B305)+1,Amortización[[#This Row],[saldo de 
apertura]]),IFERROR(-IPMT(Tasa_de_interés/12,1,Amortización[[#This Row],[núm.
restante]],C306),0)),0)</f>
        <v>230.06854563220463</v>
      </c>
      <c r="E305" s="18">
        <f ca="1">IFERROR(IF(AND(ValuesEntered,Amortización[[#This Row],[pago
fecha]]&lt;&gt;""),-PPMT(Tasa_de_interés/12,1,Duración_del_préstamo-ROWS($B$4:B305)+1,Amortización[[#This Row],[saldo de 
apertura]]),""),0)</f>
        <v>840.07439043194097</v>
      </c>
      <c r="F305" s="18">
        <f ca="1">IF(Amortización[[#This Row],[pago
fecha]]="",0,Importe_del_impuesto_de_propiedad)</f>
        <v>375</v>
      </c>
      <c r="G305" s="18">
        <f ca="1">IF(Amortización[[#This Row],[pago
fecha]]="",0,Amortización[[#This Row],[interés]]+Amortización[[#This Row],[principal]]+Amortización[[#This Row],[impuesto de propiedad]])</f>
        <v>1445.1429360641455</v>
      </c>
      <c r="H305" s="18">
        <f ca="1">IF(Amortización[[#This Row],[pago
fecha]]="",0,Amortización[[#This Row],[saldo de 
apertura]]-Amortización[[#This Row],[principal]])</f>
        <v>55216.450951729115</v>
      </c>
      <c r="I305" s="19">
        <f ca="1">IF(Amortización[[#This Row],[saldo de 
cierre]]&gt;0,LastRow-ROW(),0)</f>
        <v>58</v>
      </c>
    </row>
    <row r="306" spans="1:9" ht="15" customHeight="1" x14ac:dyDescent="0.25">
      <c r="A306" s="16">
        <f>ROWS($A$4:A306)</f>
        <v>303</v>
      </c>
      <c r="B306" s="17">
        <f ca="1">IF(ValuesEntered,IF(Amortización[[#This Row],[núm.]]&lt;=Duración_del_préstamo,IF(ROW()-ROW(Amortización[[#Headers],[pago
fecha]])=1,Inicio_del_préstamo,IF(H305&gt;0,EDATE(B305,1),"")),""),"")</f>
        <v>52514</v>
      </c>
      <c r="C306" s="18">
        <f ca="1">IF(ROW()-ROW(Amortización[[#Headers],[saldo de 
apertura]])=1,Importe_del_préstamo,IF(Amortización[[#This Row],[pago
fecha]]="",0,INDEX(Amortización[], ROW()-4,8)))</f>
        <v>55216.450951729115</v>
      </c>
      <c r="D306" s="18">
        <f ca="1">IF(ValuesEntered,IF(ROW()-ROW(Amortización[[#Headers],[interés]])=1,-IPMT(Tasa_de_interés/12,1,Duración_del_préstamo-ROWS($B$4:B306)+1,Amortización[[#This Row],[saldo de 
apertura]]),IFERROR(-IPMT(Tasa_de_interés/12,1,Amortización[[#This Row],[núm.
restante]],C307),0)),0)</f>
        <v>226.55365104723765</v>
      </c>
      <c r="E306" s="18">
        <f ca="1">IFERROR(IF(AND(ValuesEntered,Amortización[[#This Row],[pago
fecha]]&lt;&gt;""),-PPMT(Tasa_de_interés/12,1,Duración_del_préstamo-ROWS($B$4:B306)+1,Amortización[[#This Row],[saldo de 
apertura]]),""),0)</f>
        <v>843.57470039207385</v>
      </c>
      <c r="F306" s="18">
        <f ca="1">IF(Amortización[[#This Row],[pago
fecha]]="",0,Importe_del_impuesto_de_propiedad)</f>
        <v>375</v>
      </c>
      <c r="G306" s="18">
        <f ca="1">IF(Amortización[[#This Row],[pago
fecha]]="",0,Amortización[[#This Row],[interés]]+Amortización[[#This Row],[principal]]+Amortización[[#This Row],[impuesto de propiedad]])</f>
        <v>1445.1283514393115</v>
      </c>
      <c r="H306" s="18">
        <f ca="1">IF(Amortización[[#This Row],[pago
fecha]]="",0,Amortización[[#This Row],[saldo de 
apertura]]-Amortización[[#This Row],[principal]])</f>
        <v>54372.876251337038</v>
      </c>
      <c r="I306" s="19">
        <f ca="1">IF(Amortización[[#This Row],[saldo de 
cierre]]&gt;0,LastRow-ROW(),0)</f>
        <v>57</v>
      </c>
    </row>
    <row r="307" spans="1:9" ht="15" customHeight="1" x14ac:dyDescent="0.25">
      <c r="A307" s="16">
        <f>ROWS($A$4:A307)</f>
        <v>304</v>
      </c>
      <c r="B307" s="17">
        <f ca="1">IF(ValuesEntered,IF(Amortización[[#This Row],[núm.]]&lt;=Duración_del_préstamo,IF(ROW()-ROW(Amortización[[#Headers],[pago
fecha]])=1,Inicio_del_préstamo,IF(H306&gt;0,EDATE(B306,1),"")),""),"")</f>
        <v>52545</v>
      </c>
      <c r="C307" s="18">
        <f ca="1">IF(ROW()-ROW(Amortización[[#Headers],[saldo de 
apertura]])=1,Importe_del_préstamo,IF(Amortización[[#This Row],[pago
fecha]]="",0,INDEX(Amortización[], ROW()-4,8)))</f>
        <v>54372.876251337038</v>
      </c>
      <c r="D307" s="18">
        <f ca="1">IF(ValuesEntered,IF(ROW()-ROW(Amortización[[#Headers],[interés]])=1,-IPMT(Tasa_de_interés/12,1,Duración_del_préstamo-ROWS($B$4:B307)+1,Amortización[[#This Row],[saldo de 
apertura]]),IFERROR(-IPMT(Tasa_de_interés/12,1,Amortización[[#This Row],[núm.
restante]],C308),0)),0)</f>
        <v>223.02411106816666</v>
      </c>
      <c r="E307" s="18">
        <f ca="1">IFERROR(IF(AND(ValuesEntered,Amortización[[#This Row],[pago
fecha]]&lt;&gt;""),-PPMT(Tasa_de_interés/12,1,Duración_del_préstamo-ROWS($B$4:B307)+1,Amortización[[#This Row],[saldo de 
apertura]]),""),0)</f>
        <v>847.08959497704097</v>
      </c>
      <c r="F307" s="18">
        <f ca="1">IF(Amortización[[#This Row],[pago
fecha]]="",0,Importe_del_impuesto_de_propiedad)</f>
        <v>375</v>
      </c>
      <c r="G307" s="18">
        <f ca="1">IF(Amortización[[#This Row],[pago
fecha]]="",0,Amortización[[#This Row],[interés]]+Amortización[[#This Row],[principal]]+Amortización[[#This Row],[impuesto de propiedad]])</f>
        <v>1445.1137060452077</v>
      </c>
      <c r="H307" s="18">
        <f ca="1">IF(Amortización[[#This Row],[pago
fecha]]="",0,Amortización[[#This Row],[saldo de 
apertura]]-Amortización[[#This Row],[principal]])</f>
        <v>53525.786656359996</v>
      </c>
      <c r="I307" s="19">
        <f ca="1">IF(Amortización[[#This Row],[saldo de 
cierre]]&gt;0,LastRow-ROW(),0)</f>
        <v>56</v>
      </c>
    </row>
    <row r="308" spans="1:9" ht="15" customHeight="1" x14ac:dyDescent="0.25">
      <c r="A308" s="16">
        <f>ROWS($A$4:A308)</f>
        <v>305</v>
      </c>
      <c r="B308" s="17">
        <f ca="1">IF(ValuesEntered,IF(Amortización[[#This Row],[núm.]]&lt;=Duración_del_préstamo,IF(ROW()-ROW(Amortización[[#Headers],[pago
fecha]])=1,Inicio_del_préstamo,IF(H307&gt;0,EDATE(B307,1),"")),""),"")</f>
        <v>52575</v>
      </c>
      <c r="C308" s="18">
        <f ca="1">IF(ROW()-ROW(Amortización[[#Headers],[saldo de 
apertura]])=1,Importe_del_préstamo,IF(Amortización[[#This Row],[pago
fecha]]="",0,INDEX(Amortización[], ROW()-4,8)))</f>
        <v>53525.786656359996</v>
      </c>
      <c r="D308" s="18">
        <f ca="1">IF(ValuesEntered,IF(ROW()-ROW(Amortización[[#Headers],[interés]])=1,-IPMT(Tasa_de_interés/12,1,Duración_del_préstamo-ROWS($B$4:B308)+1,Amortización[[#This Row],[saldo de 
apertura]]),IFERROR(-IPMT(Tasa_de_interés/12,1,Amortización[[#This Row],[núm.
restante]],C309),0)),0)</f>
        <v>219.47986467251619</v>
      </c>
      <c r="E308" s="18">
        <f ca="1">IFERROR(IF(AND(ValuesEntered,Amortización[[#This Row],[pago
fecha]]&lt;&gt;""),-PPMT(Tasa_de_interés/12,1,Duración_del_préstamo-ROWS($B$4:B308)+1,Amortización[[#This Row],[saldo de 
apertura]]),""),0)</f>
        <v>850.61913495611191</v>
      </c>
      <c r="F308" s="18">
        <f ca="1">IF(Amortización[[#This Row],[pago
fecha]]="",0,Importe_del_impuesto_de_propiedad)</f>
        <v>375</v>
      </c>
      <c r="G308" s="18">
        <f ca="1">IF(Amortización[[#This Row],[pago
fecha]]="",0,Amortización[[#This Row],[interés]]+Amortización[[#This Row],[principal]]+Amortización[[#This Row],[impuesto de propiedad]])</f>
        <v>1445.098999628628</v>
      </c>
      <c r="H308" s="18">
        <f ca="1">IF(Amortización[[#This Row],[pago
fecha]]="",0,Amortización[[#This Row],[saldo de 
apertura]]-Amortización[[#This Row],[principal]])</f>
        <v>52675.167521403884</v>
      </c>
      <c r="I308" s="19">
        <f ca="1">IF(Amortización[[#This Row],[saldo de 
cierre]]&gt;0,LastRow-ROW(),0)</f>
        <v>55</v>
      </c>
    </row>
    <row r="309" spans="1:9" ht="15" customHeight="1" x14ac:dyDescent="0.25">
      <c r="A309" s="16">
        <f>ROWS($A$4:A309)</f>
        <v>306</v>
      </c>
      <c r="B309" s="17">
        <f ca="1">IF(ValuesEntered,IF(Amortización[[#This Row],[núm.]]&lt;=Duración_del_préstamo,IF(ROW()-ROW(Amortización[[#Headers],[pago
fecha]])=1,Inicio_del_préstamo,IF(H308&gt;0,EDATE(B308,1),"")),""),"")</f>
        <v>52606</v>
      </c>
      <c r="C309" s="18">
        <f ca="1">IF(ROW()-ROW(Amortización[[#Headers],[saldo de 
apertura]])=1,Importe_del_préstamo,IF(Amortización[[#This Row],[pago
fecha]]="",0,INDEX(Amortización[], ROW()-4,8)))</f>
        <v>52675.167521403884</v>
      </c>
      <c r="D309" s="18">
        <f ca="1">IF(ValuesEntered,IF(ROW()-ROW(Amortización[[#Headers],[interés]])=1,-IPMT(Tasa_de_interés/12,1,Duración_del_préstamo-ROWS($B$4:B309)+1,Amortización[[#This Row],[saldo de 
apertura]]),IFERROR(-IPMT(Tasa_de_interés/12,1,Amortización[[#This Row],[núm.
restante]],C310),0)),0)</f>
        <v>215.9208505835505</v>
      </c>
      <c r="E309" s="18">
        <f ca="1">IFERROR(IF(AND(ValuesEntered,Amortización[[#This Row],[pago
fecha]]&lt;&gt;""),-PPMT(Tasa_de_interés/12,1,Duración_del_préstamo-ROWS($B$4:B309)+1,Amortización[[#This Row],[saldo de 
apertura]]),""),0)</f>
        <v>854.16338135176238</v>
      </c>
      <c r="F309" s="18">
        <f ca="1">IF(Amortización[[#This Row],[pago
fecha]]="",0,Importe_del_impuesto_de_propiedad)</f>
        <v>375</v>
      </c>
      <c r="G309" s="18">
        <f ca="1">IF(Amortización[[#This Row],[pago
fecha]]="",0,Amortización[[#This Row],[interés]]+Amortización[[#This Row],[principal]]+Amortización[[#This Row],[impuesto de propiedad]])</f>
        <v>1445.0842319353128</v>
      </c>
      <c r="H309" s="18">
        <f ca="1">IF(Amortización[[#This Row],[pago
fecha]]="",0,Amortización[[#This Row],[saldo de 
apertura]]-Amortización[[#This Row],[principal]])</f>
        <v>51821.004140052122</v>
      </c>
      <c r="I309" s="19">
        <f ca="1">IF(Amortización[[#This Row],[saldo de 
cierre]]&gt;0,LastRow-ROW(),0)</f>
        <v>54</v>
      </c>
    </row>
    <row r="310" spans="1:9" ht="15" customHeight="1" x14ac:dyDescent="0.25">
      <c r="A310" s="16">
        <f>ROWS($A$4:A310)</f>
        <v>307</v>
      </c>
      <c r="B310" s="17">
        <f ca="1">IF(ValuesEntered,IF(Amortización[[#This Row],[núm.]]&lt;=Duración_del_préstamo,IF(ROW()-ROW(Amortización[[#Headers],[pago
fecha]])=1,Inicio_del_préstamo,IF(H309&gt;0,EDATE(B309,1),"")),""),"")</f>
        <v>52637</v>
      </c>
      <c r="C310" s="18">
        <f ca="1">IF(ROW()-ROW(Amortización[[#Headers],[saldo de 
apertura]])=1,Importe_del_préstamo,IF(Amortización[[#This Row],[pago
fecha]]="",0,INDEX(Amortización[], ROW()-4,8)))</f>
        <v>51821.004140052122</v>
      </c>
      <c r="D310" s="18">
        <f ca="1">IF(ValuesEntered,IF(ROW()-ROW(Amortización[[#Headers],[interés]])=1,-IPMT(Tasa_de_interés/12,1,Duración_del_préstamo-ROWS($B$4:B310)+1,Amortización[[#This Row],[saldo de 
apertura]]),IFERROR(-IPMT(Tasa_de_interés/12,1,Amortización[[#This Row],[núm.
restante]],C311),0)),0)</f>
        <v>212.34700726921412</v>
      </c>
      <c r="E310" s="18">
        <f ca="1">IFERROR(IF(AND(ValuesEntered,Amortización[[#This Row],[pago
fecha]]&lt;&gt;""),-PPMT(Tasa_de_interés/12,1,Duración_del_préstamo-ROWS($B$4:B310)+1,Amortización[[#This Row],[saldo de 
apertura]]),""),0)</f>
        <v>857.72239544072806</v>
      </c>
      <c r="F310" s="18">
        <f ca="1">IF(Amortización[[#This Row],[pago
fecha]]="",0,Importe_del_impuesto_de_propiedad)</f>
        <v>375</v>
      </c>
      <c r="G310" s="18">
        <f ca="1">IF(Amortización[[#This Row],[pago
fecha]]="",0,Amortización[[#This Row],[interés]]+Amortización[[#This Row],[principal]]+Amortización[[#This Row],[impuesto de propiedad]])</f>
        <v>1445.0694027099421</v>
      </c>
      <c r="H310" s="18">
        <f ca="1">IF(Amortización[[#This Row],[pago
fecha]]="",0,Amortización[[#This Row],[saldo de 
apertura]]-Amortización[[#This Row],[principal]])</f>
        <v>50963.281744611391</v>
      </c>
      <c r="I310" s="19">
        <f ca="1">IF(Amortización[[#This Row],[saldo de 
cierre]]&gt;0,LastRow-ROW(),0)</f>
        <v>53</v>
      </c>
    </row>
    <row r="311" spans="1:9" ht="15" customHeight="1" x14ac:dyDescent="0.25">
      <c r="A311" s="16">
        <f>ROWS($A$4:A311)</f>
        <v>308</v>
      </c>
      <c r="B311" s="17">
        <f ca="1">IF(ValuesEntered,IF(Amortización[[#This Row],[núm.]]&lt;=Duración_del_préstamo,IF(ROW()-ROW(Amortización[[#Headers],[pago
fecha]])=1,Inicio_del_préstamo,IF(H310&gt;0,EDATE(B310,1),"")),""),"")</f>
        <v>52666</v>
      </c>
      <c r="C311" s="18">
        <f ca="1">IF(ROW()-ROW(Amortización[[#Headers],[saldo de 
apertura]])=1,Importe_del_préstamo,IF(Amortización[[#This Row],[pago
fecha]]="",0,INDEX(Amortización[], ROW()-4,8)))</f>
        <v>50963.281744611391</v>
      </c>
      <c r="D311" s="18">
        <f ca="1">IF(ValuesEntered,IF(ROW()-ROW(Amortización[[#Headers],[interés]])=1,-IPMT(Tasa_de_interés/12,1,Duración_del_préstamo-ROWS($B$4:B311)+1,Amortización[[#This Row],[saldo de 
apertura]]),IFERROR(-IPMT(Tasa_de_interés/12,1,Amortización[[#This Row],[núm.
restante]],C312),0)),0)</f>
        <v>208.75827294106801</v>
      </c>
      <c r="E311" s="18">
        <f ca="1">IFERROR(IF(AND(ValuesEntered,Amortización[[#This Row],[pago
fecha]]&lt;&gt;""),-PPMT(Tasa_de_interés/12,1,Duración_del_préstamo-ROWS($B$4:B311)+1,Amortización[[#This Row],[saldo de 
apertura]]),""),0)</f>
        <v>861.29623875506434</v>
      </c>
      <c r="F311" s="18">
        <f ca="1">IF(Amortización[[#This Row],[pago
fecha]]="",0,Importe_del_impuesto_de_propiedad)</f>
        <v>375</v>
      </c>
      <c r="G311" s="18">
        <f ca="1">IF(Amortización[[#This Row],[pago
fecha]]="",0,Amortización[[#This Row],[interés]]+Amortización[[#This Row],[principal]]+Amortización[[#This Row],[impuesto de propiedad]])</f>
        <v>1445.0545116961323</v>
      </c>
      <c r="H311" s="18">
        <f ca="1">IF(Amortización[[#This Row],[pago
fecha]]="",0,Amortización[[#This Row],[saldo de 
apertura]]-Amortización[[#This Row],[principal]])</f>
        <v>50101.985505856326</v>
      </c>
      <c r="I311" s="19">
        <f ca="1">IF(Amortización[[#This Row],[saldo de 
cierre]]&gt;0,LastRow-ROW(),0)</f>
        <v>52</v>
      </c>
    </row>
    <row r="312" spans="1:9" ht="15" customHeight="1" x14ac:dyDescent="0.25">
      <c r="A312" s="16">
        <f>ROWS($A$4:A312)</f>
        <v>309</v>
      </c>
      <c r="B312" s="17">
        <f ca="1">IF(ValuesEntered,IF(Amortización[[#This Row],[núm.]]&lt;=Duración_del_préstamo,IF(ROW()-ROW(Amortización[[#Headers],[pago
fecha]])=1,Inicio_del_préstamo,IF(H311&gt;0,EDATE(B311,1),"")),""),"")</f>
        <v>52697</v>
      </c>
      <c r="C312" s="18">
        <f ca="1">IF(ROW()-ROW(Amortización[[#Headers],[saldo de 
apertura]])=1,Importe_del_préstamo,IF(Amortización[[#This Row],[pago
fecha]]="",0,INDEX(Amortización[], ROW()-4,8)))</f>
        <v>50101.985505856326</v>
      </c>
      <c r="D312" s="18">
        <f ca="1">IF(ValuesEntered,IF(ROW()-ROW(Amortización[[#Headers],[interés]])=1,-IPMT(Tasa_de_interés/12,1,Duración_del_préstamo-ROWS($B$4:B312)+1,Amortización[[#This Row],[saldo de 
apertura]]),IFERROR(-IPMT(Tasa_de_interés/12,1,Amortización[[#This Row],[núm.
restante]],C313),0)),0)</f>
        <v>205.15458555322132</v>
      </c>
      <c r="E312" s="18">
        <f ca="1">IFERROR(IF(AND(ValuesEntered,Amortización[[#This Row],[pago
fecha]]&lt;&gt;""),-PPMT(Tasa_de_interés/12,1,Duración_del_préstamo-ROWS($B$4:B312)+1,Amortización[[#This Row],[saldo de 
apertura]]),""),0)</f>
        <v>864.88497308321053</v>
      </c>
      <c r="F312" s="18">
        <f ca="1">IF(Amortización[[#This Row],[pago
fecha]]="",0,Importe_del_impuesto_de_propiedad)</f>
        <v>375</v>
      </c>
      <c r="G312" s="18">
        <f ca="1">IF(Amortización[[#This Row],[pago
fecha]]="",0,Amortización[[#This Row],[interés]]+Amortización[[#This Row],[principal]]+Amortización[[#This Row],[impuesto de propiedad]])</f>
        <v>1445.0395586364318</v>
      </c>
      <c r="H312" s="18">
        <f ca="1">IF(Amortización[[#This Row],[pago
fecha]]="",0,Amortización[[#This Row],[saldo de 
apertura]]-Amortización[[#This Row],[principal]])</f>
        <v>49237.100532773118</v>
      </c>
      <c r="I312" s="19">
        <f ca="1">IF(Amortización[[#This Row],[saldo de 
cierre]]&gt;0,LastRow-ROW(),0)</f>
        <v>51</v>
      </c>
    </row>
    <row r="313" spans="1:9" ht="15" customHeight="1" x14ac:dyDescent="0.25">
      <c r="A313" s="16">
        <f>ROWS($A$4:A313)</f>
        <v>310</v>
      </c>
      <c r="B313" s="17">
        <f ca="1">IF(ValuesEntered,IF(Amortización[[#This Row],[núm.]]&lt;=Duración_del_préstamo,IF(ROW()-ROW(Amortización[[#Headers],[pago
fecha]])=1,Inicio_del_préstamo,IF(H312&gt;0,EDATE(B312,1),"")),""),"")</f>
        <v>52727</v>
      </c>
      <c r="C313" s="18">
        <f ca="1">IF(ROW()-ROW(Amortización[[#Headers],[saldo de 
apertura]])=1,Importe_del_préstamo,IF(Amortización[[#This Row],[pago
fecha]]="",0,INDEX(Amortización[], ROW()-4,8)))</f>
        <v>49237.100532773118</v>
      </c>
      <c r="D313" s="18">
        <f ca="1">IF(ValuesEntered,IF(ROW()-ROW(Amortización[[#Headers],[interés]])=1,-IPMT(Tasa_de_interés/12,1,Duración_del_préstamo-ROWS($B$4:B313)+1,Amortización[[#This Row],[saldo de 
apertura]]),IFERROR(-IPMT(Tasa_de_interés/12,1,Amortización[[#This Row],[núm.
restante]],C314),0)),0)</f>
        <v>201.53588280125859</v>
      </c>
      <c r="E313" s="18">
        <f ca="1">IFERROR(IF(AND(ValuesEntered,Amortización[[#This Row],[pago
fecha]]&lt;&gt;""),-PPMT(Tasa_de_interés/12,1,Duración_del_préstamo-ROWS($B$4:B313)+1,Amortización[[#This Row],[saldo de 
apertura]]),""),0)</f>
        <v>868.48866047105741</v>
      </c>
      <c r="F313" s="18">
        <f ca="1">IF(Amortización[[#This Row],[pago
fecha]]="",0,Importe_del_impuesto_de_propiedad)</f>
        <v>375</v>
      </c>
      <c r="G313" s="18">
        <f ca="1">IF(Amortización[[#This Row],[pago
fecha]]="",0,Amortización[[#This Row],[interés]]+Amortización[[#This Row],[principal]]+Amortización[[#This Row],[impuesto de propiedad]])</f>
        <v>1445.0245432723159</v>
      </c>
      <c r="H313" s="18">
        <f ca="1">IF(Amortización[[#This Row],[pago
fecha]]="",0,Amortización[[#This Row],[saldo de 
apertura]]-Amortización[[#This Row],[principal]])</f>
        <v>48368.611872302063</v>
      </c>
      <c r="I313" s="19">
        <f ca="1">IF(Amortización[[#This Row],[saldo de 
cierre]]&gt;0,LastRow-ROW(),0)</f>
        <v>50</v>
      </c>
    </row>
    <row r="314" spans="1:9" ht="15" customHeight="1" x14ac:dyDescent="0.25">
      <c r="A314" s="16">
        <f>ROWS($A$4:A314)</f>
        <v>311</v>
      </c>
      <c r="B314" s="17">
        <f ca="1">IF(ValuesEntered,IF(Amortización[[#This Row],[núm.]]&lt;=Duración_del_préstamo,IF(ROW()-ROW(Amortización[[#Headers],[pago
fecha]])=1,Inicio_del_préstamo,IF(H313&gt;0,EDATE(B313,1),"")),""),"")</f>
        <v>52758</v>
      </c>
      <c r="C314" s="18">
        <f ca="1">IF(ROW()-ROW(Amortización[[#Headers],[saldo de 
apertura]])=1,Importe_del_préstamo,IF(Amortización[[#This Row],[pago
fecha]]="",0,INDEX(Amortización[], ROW()-4,8)))</f>
        <v>48368.611872302063</v>
      </c>
      <c r="D314" s="18">
        <f ca="1">IF(ValuesEntered,IF(ROW()-ROW(Amortización[[#Headers],[interés]])=1,-IPMT(Tasa_de_interés/12,1,Duración_del_préstamo-ROWS($B$4:B314)+1,Amortización[[#This Row],[saldo de 
apertura]]),IFERROR(-IPMT(Tasa_de_interés/12,1,Amortización[[#This Row],[núm.
restante]],C315),0)),0)</f>
        <v>197.90210212116267</v>
      </c>
      <c r="E314" s="18">
        <f ca="1">IFERROR(IF(AND(ValuesEntered,Amortización[[#This Row],[pago
fecha]]&lt;&gt;""),-PPMT(Tasa_de_interés/12,1,Duración_del_préstamo-ROWS($B$4:B314)+1,Amortización[[#This Row],[saldo de 
apertura]]),""),0)</f>
        <v>872.10736322302</v>
      </c>
      <c r="F314" s="18">
        <f ca="1">IF(Amortización[[#This Row],[pago
fecha]]="",0,Importe_del_impuesto_de_propiedad)</f>
        <v>375</v>
      </c>
      <c r="G314" s="18">
        <f ca="1">IF(Amortización[[#This Row],[pago
fecha]]="",0,Amortización[[#This Row],[interés]]+Amortización[[#This Row],[principal]]+Amortización[[#This Row],[impuesto de propiedad]])</f>
        <v>1445.0094653441827</v>
      </c>
      <c r="H314" s="18">
        <f ca="1">IF(Amortización[[#This Row],[pago
fecha]]="",0,Amortización[[#This Row],[saldo de 
apertura]]-Amortización[[#This Row],[principal]])</f>
        <v>47496.504509079045</v>
      </c>
      <c r="I314" s="19">
        <f ca="1">IF(Amortización[[#This Row],[saldo de 
cierre]]&gt;0,LastRow-ROW(),0)</f>
        <v>49</v>
      </c>
    </row>
    <row r="315" spans="1:9" ht="15" customHeight="1" x14ac:dyDescent="0.25">
      <c r="A315" s="16">
        <f>ROWS($A$4:A315)</f>
        <v>312</v>
      </c>
      <c r="B315" s="17">
        <f ca="1">IF(ValuesEntered,IF(Amortización[[#This Row],[núm.]]&lt;=Duración_del_préstamo,IF(ROW()-ROW(Amortización[[#Headers],[pago
fecha]])=1,Inicio_del_préstamo,IF(H314&gt;0,EDATE(B314,1),"")),""),"")</f>
        <v>52788</v>
      </c>
      <c r="C315" s="18">
        <f ca="1">IF(ROW()-ROW(Amortización[[#Headers],[saldo de 
apertura]])=1,Importe_del_préstamo,IF(Amortización[[#This Row],[pago
fecha]]="",0,INDEX(Amortización[], ROW()-4,8)))</f>
        <v>47496.504509079045</v>
      </c>
      <c r="D315" s="18">
        <f ca="1">IF(ValuesEntered,IF(ROW()-ROW(Amortización[[#Headers],[interés]])=1,-IPMT(Tasa_de_interés/12,1,Duración_del_préstamo-ROWS($B$4:B315)+1,Amortización[[#This Row],[saldo de 
apertura]]),IFERROR(-IPMT(Tasa_de_interés/12,1,Amortización[[#This Row],[núm.
restante]],C316),0)),0)</f>
        <v>194.25318068823304</v>
      </c>
      <c r="E315" s="18">
        <f ca="1">IFERROR(IF(AND(ValuesEntered,Amortización[[#This Row],[pago
fecha]]&lt;&gt;""),-PPMT(Tasa_de_interés/12,1,Duración_del_préstamo-ROWS($B$4:B315)+1,Amortización[[#This Row],[saldo de 
apertura]]),""),0)</f>
        <v>875.74114390311615</v>
      </c>
      <c r="F315" s="18">
        <f ca="1">IF(Amortización[[#This Row],[pago
fecha]]="",0,Importe_del_impuesto_de_propiedad)</f>
        <v>375</v>
      </c>
      <c r="G315" s="18">
        <f ca="1">IF(Amortización[[#This Row],[pago
fecha]]="",0,Amortización[[#This Row],[interés]]+Amortización[[#This Row],[principal]]+Amortización[[#This Row],[impuesto de propiedad]])</f>
        <v>1444.9943245913491</v>
      </c>
      <c r="H315" s="18">
        <f ca="1">IF(Amortización[[#This Row],[pago
fecha]]="",0,Amortización[[#This Row],[saldo de 
apertura]]-Amortización[[#This Row],[principal]])</f>
        <v>46620.763365175932</v>
      </c>
      <c r="I315" s="19">
        <f ca="1">IF(Amortización[[#This Row],[saldo de 
cierre]]&gt;0,LastRow-ROW(),0)</f>
        <v>48</v>
      </c>
    </row>
    <row r="316" spans="1:9" ht="15" customHeight="1" x14ac:dyDescent="0.25">
      <c r="A316" s="16">
        <f>ROWS($A$4:A316)</f>
        <v>313</v>
      </c>
      <c r="B316" s="17">
        <f ca="1">IF(ValuesEntered,IF(Amortización[[#This Row],[núm.]]&lt;=Duración_del_préstamo,IF(ROW()-ROW(Amortización[[#Headers],[pago
fecha]])=1,Inicio_del_préstamo,IF(H315&gt;0,EDATE(B315,1),"")),""),"")</f>
        <v>52819</v>
      </c>
      <c r="C316" s="18">
        <f ca="1">IF(ROW()-ROW(Amortización[[#Headers],[saldo de 
apertura]])=1,Importe_del_préstamo,IF(Amortización[[#This Row],[pago
fecha]]="",0,INDEX(Amortización[], ROW()-4,8)))</f>
        <v>46620.763365175932</v>
      </c>
      <c r="D316" s="18">
        <f ca="1">IF(ValuesEntered,IF(ROW()-ROW(Amortización[[#Headers],[interés]])=1,-IPMT(Tasa_de_interés/12,1,Duración_del_préstamo-ROWS($B$4:B316)+1,Amortización[[#This Row],[saldo de 
apertura]]),IFERROR(-IPMT(Tasa_de_interés/12,1,Amortización[[#This Row],[núm.
restante]],C317),0)),0)</f>
        <v>190.58905541599952</v>
      </c>
      <c r="E316" s="18">
        <f ca="1">IFERROR(IF(AND(ValuesEntered,Amortización[[#This Row],[pago
fecha]]&lt;&gt;""),-PPMT(Tasa_de_interés/12,1,Duración_del_préstamo-ROWS($B$4:B316)+1,Amortización[[#This Row],[saldo de 
apertura]]),""),0)</f>
        <v>879.39006533604572</v>
      </c>
      <c r="F316" s="18">
        <f ca="1">IF(Amortización[[#This Row],[pago
fecha]]="",0,Importe_del_impuesto_de_propiedad)</f>
        <v>375</v>
      </c>
      <c r="G316" s="18">
        <f ca="1">IF(Amortización[[#This Row],[pago
fecha]]="",0,Amortización[[#This Row],[interés]]+Amortización[[#This Row],[principal]]+Amortización[[#This Row],[impuesto de propiedad]])</f>
        <v>1444.9791207520452</v>
      </c>
      <c r="H316" s="18">
        <f ca="1">IF(Amortización[[#This Row],[pago
fecha]]="",0,Amortización[[#This Row],[saldo de 
apertura]]-Amortización[[#This Row],[principal]])</f>
        <v>45741.373299839885</v>
      </c>
      <c r="I316" s="19">
        <f ca="1">IF(Amortización[[#This Row],[saldo de 
cierre]]&gt;0,LastRow-ROW(),0)</f>
        <v>47</v>
      </c>
    </row>
    <row r="317" spans="1:9" ht="15" customHeight="1" x14ac:dyDescent="0.25">
      <c r="A317" s="16">
        <f>ROWS($A$4:A317)</f>
        <v>314</v>
      </c>
      <c r="B317" s="17">
        <f ca="1">IF(ValuesEntered,IF(Amortización[[#This Row],[núm.]]&lt;=Duración_del_préstamo,IF(ROW()-ROW(Amortización[[#Headers],[pago
fecha]])=1,Inicio_del_préstamo,IF(H316&gt;0,EDATE(B316,1),"")),""),"")</f>
        <v>52850</v>
      </c>
      <c r="C317" s="18">
        <f ca="1">IF(ROW()-ROW(Amortización[[#Headers],[saldo de 
apertura]])=1,Importe_del_préstamo,IF(Amortización[[#This Row],[pago
fecha]]="",0,INDEX(Amortización[], ROW()-4,8)))</f>
        <v>45741.373299839885</v>
      </c>
      <c r="D317" s="18">
        <f ca="1">IF(ValuesEntered,IF(ROW()-ROW(Amortización[[#Headers],[interés]])=1,-IPMT(Tasa_de_interés/12,1,Duración_del_préstamo-ROWS($B$4:B317)+1,Amortización[[#This Row],[saldo de 
apertura]]),IFERROR(-IPMT(Tasa_de_interés/12,1,Amortización[[#This Row],[núm.
restante]],C318),0)),0)</f>
        <v>186.90966295513169</v>
      </c>
      <c r="E317" s="18">
        <f ca="1">IFERROR(IF(AND(ValuesEntered,Amortización[[#This Row],[pago
fecha]]&lt;&gt;""),-PPMT(Tasa_de_interés/12,1,Duración_del_préstamo-ROWS($B$4:B317)+1,Amortización[[#This Row],[saldo de 
apertura]]),""),0)</f>
        <v>883.0541906082791</v>
      </c>
      <c r="F317" s="18">
        <f ca="1">IF(Amortización[[#This Row],[pago
fecha]]="",0,Importe_del_impuesto_de_propiedad)</f>
        <v>375</v>
      </c>
      <c r="G317" s="18">
        <f ca="1">IF(Amortización[[#This Row],[pago
fecha]]="",0,Amortización[[#This Row],[interés]]+Amortización[[#This Row],[principal]]+Amortización[[#This Row],[impuesto de propiedad]])</f>
        <v>1444.9638535634108</v>
      </c>
      <c r="H317" s="18">
        <f ca="1">IF(Amortización[[#This Row],[pago
fecha]]="",0,Amortización[[#This Row],[saldo de 
apertura]]-Amortización[[#This Row],[principal]])</f>
        <v>44858.319109231605</v>
      </c>
      <c r="I317" s="19">
        <f ca="1">IF(Amortización[[#This Row],[saldo de 
cierre]]&gt;0,LastRow-ROW(),0)</f>
        <v>46</v>
      </c>
    </row>
    <row r="318" spans="1:9" ht="15" customHeight="1" x14ac:dyDescent="0.25">
      <c r="A318" s="16">
        <f>ROWS($A$4:A318)</f>
        <v>315</v>
      </c>
      <c r="B318" s="17">
        <f ca="1">IF(ValuesEntered,IF(Amortización[[#This Row],[núm.]]&lt;=Duración_del_préstamo,IF(ROW()-ROW(Amortización[[#Headers],[pago
fecha]])=1,Inicio_del_préstamo,IF(H317&gt;0,EDATE(B317,1),"")),""),"")</f>
        <v>52880</v>
      </c>
      <c r="C318" s="18">
        <f ca="1">IF(ROW()-ROW(Amortización[[#Headers],[saldo de 
apertura]])=1,Importe_del_préstamo,IF(Amortización[[#This Row],[pago
fecha]]="",0,INDEX(Amortización[], ROW()-4,8)))</f>
        <v>44858.319109231605</v>
      </c>
      <c r="D318" s="18">
        <f ca="1">IF(ValuesEntered,IF(ROW()-ROW(Amortización[[#Headers],[interés]])=1,-IPMT(Tasa_de_interés/12,1,Duración_del_préstamo-ROWS($B$4:B318)+1,Amortización[[#This Row],[saldo de 
apertura]]),IFERROR(-IPMT(Tasa_de_interés/12,1,Amortización[[#This Row],[núm.
restante]],C319),0)),0)</f>
        <v>183.21493969234359</v>
      </c>
      <c r="E318" s="18">
        <f ca="1">IFERROR(IF(AND(ValuesEntered,Amortización[[#This Row],[pago
fecha]]&lt;&gt;""),-PPMT(Tasa_de_interés/12,1,Duración_del_préstamo-ROWS($B$4:B318)+1,Amortización[[#This Row],[saldo de 
apertura]]),""),0)</f>
        <v>886.73358306914702</v>
      </c>
      <c r="F318" s="18">
        <f ca="1">IF(Amortización[[#This Row],[pago
fecha]]="",0,Importe_del_impuesto_de_propiedad)</f>
        <v>375</v>
      </c>
      <c r="G318" s="18">
        <f ca="1">IF(Amortización[[#This Row],[pago
fecha]]="",0,Amortización[[#This Row],[interés]]+Amortización[[#This Row],[principal]]+Amortización[[#This Row],[impuesto de propiedad]])</f>
        <v>1444.9485227614905</v>
      </c>
      <c r="H318" s="18">
        <f ca="1">IF(Amortización[[#This Row],[pago
fecha]]="",0,Amortización[[#This Row],[saldo de 
apertura]]-Amortización[[#This Row],[principal]])</f>
        <v>43971.58552616246</v>
      </c>
      <c r="I318" s="19">
        <f ca="1">IF(Amortización[[#This Row],[saldo de 
cierre]]&gt;0,LastRow-ROW(),0)</f>
        <v>45</v>
      </c>
    </row>
    <row r="319" spans="1:9" ht="15" customHeight="1" x14ac:dyDescent="0.25">
      <c r="A319" s="16">
        <f>ROWS($A$4:A319)</f>
        <v>316</v>
      </c>
      <c r="B319" s="17">
        <f ca="1">IF(ValuesEntered,IF(Amortización[[#This Row],[núm.]]&lt;=Duración_del_préstamo,IF(ROW()-ROW(Amortización[[#Headers],[pago
fecha]])=1,Inicio_del_préstamo,IF(H318&gt;0,EDATE(B318,1),"")),""),"")</f>
        <v>52911</v>
      </c>
      <c r="C319" s="18">
        <f ca="1">IF(ROW()-ROW(Amortización[[#Headers],[saldo de 
apertura]])=1,Importe_del_préstamo,IF(Amortización[[#This Row],[pago
fecha]]="",0,INDEX(Amortización[], ROW()-4,8)))</f>
        <v>43971.58552616246</v>
      </c>
      <c r="D319" s="18">
        <f ca="1">IF(ValuesEntered,IF(ROW()-ROW(Amortización[[#Headers],[interés]])=1,-IPMT(Tasa_de_interés/12,1,Duración_del_préstamo-ROWS($B$4:B319)+1,Amortización[[#This Row],[saldo de 
apertura]]),IFERROR(-IPMT(Tasa_de_interés/12,1,Amortización[[#This Row],[núm.
restante]],C320),0)),0)</f>
        <v>179.50482174929385</v>
      </c>
      <c r="E319" s="18">
        <f ca="1">IFERROR(IF(AND(ValuesEntered,Amortización[[#This Row],[pago
fecha]]&lt;&gt;""),-PPMT(Tasa_de_interés/12,1,Duración_del_préstamo-ROWS($B$4:B319)+1,Amortización[[#This Row],[saldo de 
apertura]]),""),0)</f>
        <v>890.42830633193523</v>
      </c>
      <c r="F319" s="18">
        <f ca="1">IF(Amortización[[#This Row],[pago
fecha]]="",0,Importe_del_impuesto_de_propiedad)</f>
        <v>375</v>
      </c>
      <c r="G319" s="18">
        <f ca="1">IF(Amortización[[#This Row],[pago
fecha]]="",0,Amortización[[#This Row],[interés]]+Amortización[[#This Row],[principal]]+Amortización[[#This Row],[impuesto de propiedad]])</f>
        <v>1444.9331280812291</v>
      </c>
      <c r="H319" s="18">
        <f ca="1">IF(Amortización[[#This Row],[pago
fecha]]="",0,Amortización[[#This Row],[saldo de 
apertura]]-Amortización[[#This Row],[principal]])</f>
        <v>43081.157219830522</v>
      </c>
      <c r="I319" s="19">
        <f ca="1">IF(Amortización[[#This Row],[saldo de 
cierre]]&gt;0,LastRow-ROW(),0)</f>
        <v>44</v>
      </c>
    </row>
    <row r="320" spans="1:9" ht="15" customHeight="1" x14ac:dyDescent="0.25">
      <c r="A320" s="16">
        <f>ROWS($A$4:A320)</f>
        <v>317</v>
      </c>
      <c r="B320" s="17">
        <f ca="1">IF(ValuesEntered,IF(Amortización[[#This Row],[núm.]]&lt;=Duración_del_préstamo,IF(ROW()-ROW(Amortización[[#Headers],[pago
fecha]])=1,Inicio_del_préstamo,IF(H319&gt;0,EDATE(B319,1),"")),""),"")</f>
        <v>52941</v>
      </c>
      <c r="C320" s="18">
        <f ca="1">IF(ROW()-ROW(Amortización[[#Headers],[saldo de 
apertura]])=1,Importe_del_préstamo,IF(Amortización[[#This Row],[pago
fecha]]="",0,INDEX(Amortización[], ROW()-4,8)))</f>
        <v>43081.157219830522</v>
      </c>
      <c r="D320" s="18">
        <f ca="1">IF(ValuesEntered,IF(ROW()-ROW(Amortización[[#Headers],[interés]])=1,-IPMT(Tasa_de_interés/12,1,Duración_del_préstamo-ROWS($B$4:B320)+1,Amortización[[#This Row],[saldo de 
apertura]]),IFERROR(-IPMT(Tasa_de_interés/12,1,Amortización[[#This Row],[núm.
restante]],C321),0)),0)</f>
        <v>175.77924498148141</v>
      </c>
      <c r="E320" s="18">
        <f ca="1">IFERROR(IF(AND(ValuesEntered,Amortización[[#This Row],[pago
fecha]]&lt;&gt;""),-PPMT(Tasa_de_interés/12,1,Duración_del_préstamo-ROWS($B$4:B320)+1,Amortización[[#This Row],[saldo de 
apertura]]),""),0)</f>
        <v>894.1384242749848</v>
      </c>
      <c r="F320" s="18">
        <f ca="1">IF(Amortización[[#This Row],[pago
fecha]]="",0,Importe_del_impuesto_de_propiedad)</f>
        <v>375</v>
      </c>
      <c r="G320" s="18">
        <f ca="1">IF(Amortización[[#This Row],[pago
fecha]]="",0,Amortización[[#This Row],[interés]]+Amortización[[#This Row],[principal]]+Amortización[[#This Row],[impuesto de propiedad]])</f>
        <v>1444.9176692564663</v>
      </c>
      <c r="H320" s="18">
        <f ca="1">IF(Amortización[[#This Row],[pago
fecha]]="",0,Amortización[[#This Row],[saldo de 
apertura]]-Amortización[[#This Row],[principal]])</f>
        <v>42187.018795555538</v>
      </c>
      <c r="I320" s="19">
        <f ca="1">IF(Amortización[[#This Row],[saldo de 
cierre]]&gt;0,LastRow-ROW(),0)</f>
        <v>43</v>
      </c>
    </row>
    <row r="321" spans="1:9" ht="15" customHeight="1" x14ac:dyDescent="0.25">
      <c r="A321" s="16">
        <f>ROWS($A$4:A321)</f>
        <v>318</v>
      </c>
      <c r="B321" s="17">
        <f ca="1">IF(ValuesEntered,IF(Amortización[[#This Row],[núm.]]&lt;=Duración_del_préstamo,IF(ROW()-ROW(Amortización[[#Headers],[pago
fecha]])=1,Inicio_del_préstamo,IF(H320&gt;0,EDATE(B320,1),"")),""),"")</f>
        <v>52972</v>
      </c>
      <c r="C321" s="18">
        <f ca="1">IF(ROW()-ROW(Amortización[[#Headers],[saldo de 
apertura]])=1,Importe_del_préstamo,IF(Amortización[[#This Row],[pago
fecha]]="",0,INDEX(Amortización[], ROW()-4,8)))</f>
        <v>42187.018795555538</v>
      </c>
      <c r="D321" s="18">
        <f ca="1">IF(ValuesEntered,IF(ROW()-ROW(Amortización[[#Headers],[interés]])=1,-IPMT(Tasa_de_interés/12,1,Duración_del_préstamo-ROWS($B$4:B321)+1,Amortización[[#This Row],[saldo de 
apertura]]),IFERROR(-IPMT(Tasa_de_interés/12,1,Amortización[[#This Row],[núm.
restante]],C322),0)),0)</f>
        <v>172.0381449771364</v>
      </c>
      <c r="E321" s="18">
        <f ca="1">IFERROR(IF(AND(ValuesEntered,Amortización[[#This Row],[pago
fecha]]&lt;&gt;""),-PPMT(Tasa_de_interés/12,1,Duración_del_préstamo-ROWS($B$4:B321)+1,Amortización[[#This Row],[saldo de 
apertura]]),""),0)</f>
        <v>897.86400104279721</v>
      </c>
      <c r="F321" s="18">
        <f ca="1">IF(Amortización[[#This Row],[pago
fecha]]="",0,Importe_del_impuesto_de_propiedad)</f>
        <v>375</v>
      </c>
      <c r="G321" s="18">
        <f ca="1">IF(Amortización[[#This Row],[pago
fecha]]="",0,Amortización[[#This Row],[interés]]+Amortización[[#This Row],[principal]]+Amortización[[#This Row],[impuesto de propiedad]])</f>
        <v>1444.9021460199335</v>
      </c>
      <c r="H321" s="18">
        <f ca="1">IF(Amortización[[#This Row],[pago
fecha]]="",0,Amortización[[#This Row],[saldo de 
apertura]]-Amortización[[#This Row],[principal]])</f>
        <v>41289.154794512739</v>
      </c>
      <c r="I321" s="19">
        <f ca="1">IF(Amortización[[#This Row],[saldo de 
cierre]]&gt;0,LastRow-ROW(),0)</f>
        <v>42</v>
      </c>
    </row>
    <row r="322" spans="1:9" ht="15" customHeight="1" x14ac:dyDescent="0.25">
      <c r="A322" s="16">
        <f>ROWS($A$4:A322)</f>
        <v>319</v>
      </c>
      <c r="B322" s="17">
        <f ca="1">IF(ValuesEntered,IF(Amortización[[#This Row],[núm.]]&lt;=Duración_del_préstamo,IF(ROW()-ROW(Amortización[[#Headers],[pago
fecha]])=1,Inicio_del_préstamo,IF(H321&gt;0,EDATE(B321,1),"")),""),"")</f>
        <v>53003</v>
      </c>
      <c r="C322" s="18">
        <f ca="1">IF(ROW()-ROW(Amortización[[#Headers],[saldo de 
apertura]])=1,Importe_del_préstamo,IF(Amortización[[#This Row],[pago
fecha]]="",0,INDEX(Amortización[], ROW()-4,8)))</f>
        <v>41289.154794512739</v>
      </c>
      <c r="D322" s="18">
        <f ca="1">IF(ValuesEntered,IF(ROW()-ROW(Amortización[[#Headers],[interés]])=1,-IPMT(Tasa_de_interés/12,1,Duración_del_préstamo-ROWS($B$4:B322)+1,Amortización[[#This Row],[saldo de 
apertura]]),IFERROR(-IPMT(Tasa_de_interés/12,1,Amortización[[#This Row],[núm.
restante]],C323),0)),0)</f>
        <v>168.28145705610666</v>
      </c>
      <c r="E322" s="18">
        <f ca="1">IFERROR(IF(AND(ValuesEntered,Amortización[[#This Row],[pago
fecha]]&lt;&gt;""),-PPMT(Tasa_de_interés/12,1,Duración_del_préstamo-ROWS($B$4:B322)+1,Amortización[[#This Row],[saldo de 
apertura]]),""),0)</f>
        <v>901.60510104714217</v>
      </c>
      <c r="F322" s="18">
        <f ca="1">IF(Amortización[[#This Row],[pago
fecha]]="",0,Importe_del_impuesto_de_propiedad)</f>
        <v>375</v>
      </c>
      <c r="G322" s="18">
        <f ca="1">IF(Amortización[[#This Row],[pago
fecha]]="",0,Amortización[[#This Row],[interés]]+Amortización[[#This Row],[principal]]+Amortización[[#This Row],[impuesto de propiedad]])</f>
        <v>1444.8865581032487</v>
      </c>
      <c r="H322" s="18">
        <f ca="1">IF(Amortización[[#This Row],[pago
fecha]]="",0,Amortización[[#This Row],[saldo de 
apertura]]-Amortización[[#This Row],[principal]])</f>
        <v>40387.549693465597</v>
      </c>
      <c r="I322" s="19">
        <f ca="1">IF(Amortización[[#This Row],[saldo de 
cierre]]&gt;0,LastRow-ROW(),0)</f>
        <v>41</v>
      </c>
    </row>
    <row r="323" spans="1:9" ht="15" customHeight="1" x14ac:dyDescent="0.25">
      <c r="A323" s="16">
        <f>ROWS($A$4:A323)</f>
        <v>320</v>
      </c>
      <c r="B323" s="17">
        <f ca="1">IF(ValuesEntered,IF(Amortización[[#This Row],[núm.]]&lt;=Duración_del_préstamo,IF(ROW()-ROW(Amortización[[#Headers],[pago
fecha]])=1,Inicio_del_préstamo,IF(H322&gt;0,EDATE(B322,1),"")),""),"")</f>
        <v>53031</v>
      </c>
      <c r="C323" s="18">
        <f ca="1">IF(ROW()-ROW(Amortización[[#Headers],[saldo de 
apertura]])=1,Importe_del_préstamo,IF(Amortización[[#This Row],[pago
fecha]]="",0,INDEX(Amortización[], ROW()-4,8)))</f>
        <v>40387.549693465597</v>
      </c>
      <c r="D323" s="18">
        <f ca="1">IF(ValuesEntered,IF(ROW()-ROW(Amortización[[#Headers],[interés]])=1,-IPMT(Tasa_de_interés/12,1,Duración_del_préstamo-ROWS($B$4:B323)+1,Amortización[[#This Row],[saldo de 
apertura]]),IFERROR(-IPMT(Tasa_de_interés/12,1,Amortización[[#This Row],[núm.
restante]],C324),0)),0)</f>
        <v>164.50911626873926</v>
      </c>
      <c r="E323" s="18">
        <f ca="1">IFERROR(IF(AND(ValuesEntered,Amortización[[#This Row],[pago
fecha]]&lt;&gt;""),-PPMT(Tasa_de_interés/12,1,Duración_del_préstamo-ROWS($B$4:B323)+1,Amortización[[#This Row],[saldo de 
apertura]]),""),0)</f>
        <v>905.36178896817182</v>
      </c>
      <c r="F323" s="18">
        <f ca="1">IF(Amortización[[#This Row],[pago
fecha]]="",0,Importe_del_impuesto_de_propiedad)</f>
        <v>375</v>
      </c>
      <c r="G323" s="18">
        <f ca="1">IF(Amortización[[#This Row],[pago
fecha]]="",0,Amortización[[#This Row],[interés]]+Amortización[[#This Row],[principal]]+Amortización[[#This Row],[impuesto de propiedad]])</f>
        <v>1444.8709052369111</v>
      </c>
      <c r="H323" s="18">
        <f ca="1">IF(Amortización[[#This Row],[pago
fecha]]="",0,Amortización[[#This Row],[saldo de 
apertura]]-Amortización[[#This Row],[principal]])</f>
        <v>39482.187904497427</v>
      </c>
      <c r="I323" s="19">
        <f ca="1">IF(Amortización[[#This Row],[saldo de 
cierre]]&gt;0,LastRow-ROW(),0)</f>
        <v>40</v>
      </c>
    </row>
    <row r="324" spans="1:9" ht="15" customHeight="1" x14ac:dyDescent="0.25">
      <c r="A324" s="16">
        <f>ROWS($A$4:A324)</f>
        <v>321</v>
      </c>
      <c r="B324" s="17">
        <f ca="1">IF(ValuesEntered,IF(Amortización[[#This Row],[núm.]]&lt;=Duración_del_préstamo,IF(ROW()-ROW(Amortización[[#Headers],[pago
fecha]])=1,Inicio_del_préstamo,IF(H323&gt;0,EDATE(B323,1),"")),""),"")</f>
        <v>53062</v>
      </c>
      <c r="C324" s="18">
        <f ca="1">IF(ROW()-ROW(Amortización[[#Headers],[saldo de 
apertura]])=1,Importe_del_préstamo,IF(Amortización[[#This Row],[pago
fecha]]="",0,INDEX(Amortización[], ROW()-4,8)))</f>
        <v>39482.187904497427</v>
      </c>
      <c r="D324" s="18">
        <f ca="1">IF(ValuesEntered,IF(ROW()-ROW(Amortización[[#Headers],[interés]])=1,-IPMT(Tasa_de_interés/12,1,Duración_del_préstamo-ROWS($B$4:B324)+1,Amortización[[#This Row],[saldo de 
apertura]]),IFERROR(-IPMT(Tasa_de_interés/12,1,Amortización[[#This Row],[núm.
restante]],C325),0)),0)</f>
        <v>160.72105739475785</v>
      </c>
      <c r="E324" s="18">
        <f ca="1">IFERROR(IF(AND(ValuesEntered,Amortización[[#This Row],[pago
fecha]]&lt;&gt;""),-PPMT(Tasa_de_interés/12,1,Duración_del_préstamo-ROWS($B$4:B324)+1,Amortización[[#This Row],[saldo de 
apertura]]),""),0)</f>
        <v>909.13412975553945</v>
      </c>
      <c r="F324" s="18">
        <f ca="1">IF(Amortización[[#This Row],[pago
fecha]]="",0,Importe_del_impuesto_de_propiedad)</f>
        <v>375</v>
      </c>
      <c r="G324" s="18">
        <f ca="1">IF(Amortización[[#This Row],[pago
fecha]]="",0,Amortización[[#This Row],[interés]]+Amortización[[#This Row],[principal]]+Amortización[[#This Row],[impuesto de propiedad]])</f>
        <v>1444.8551871502973</v>
      </c>
      <c r="H324" s="18">
        <f ca="1">IF(Amortización[[#This Row],[pago
fecha]]="",0,Amortización[[#This Row],[saldo de 
apertura]]-Amortización[[#This Row],[principal]])</f>
        <v>38573.053774741886</v>
      </c>
      <c r="I324" s="19">
        <f ca="1">IF(Amortización[[#This Row],[saldo de 
cierre]]&gt;0,LastRow-ROW(),0)</f>
        <v>39</v>
      </c>
    </row>
    <row r="325" spans="1:9" ht="15" customHeight="1" x14ac:dyDescent="0.25">
      <c r="A325" s="16">
        <f>ROWS($A$4:A325)</f>
        <v>322</v>
      </c>
      <c r="B325" s="17">
        <f ca="1">IF(ValuesEntered,IF(Amortización[[#This Row],[núm.]]&lt;=Duración_del_préstamo,IF(ROW()-ROW(Amortización[[#Headers],[pago
fecha]])=1,Inicio_del_préstamo,IF(H324&gt;0,EDATE(B324,1),"")),""),"")</f>
        <v>53092</v>
      </c>
      <c r="C325" s="18">
        <f ca="1">IF(ROW()-ROW(Amortización[[#Headers],[saldo de 
apertura]])=1,Importe_del_préstamo,IF(Amortización[[#This Row],[pago
fecha]]="",0,INDEX(Amortización[], ROW()-4,8)))</f>
        <v>38573.053774741886</v>
      </c>
      <c r="D325" s="18">
        <f ca="1">IF(ValuesEntered,IF(ROW()-ROW(Amortización[[#Headers],[interés]])=1,-IPMT(Tasa_de_interés/12,1,Duración_del_préstamo-ROWS($B$4:B325)+1,Amortización[[#This Row],[saldo de 
apertura]]),IFERROR(-IPMT(Tasa_de_interés/12,1,Amortización[[#This Row],[núm.
restante]],C326),0)),0)</f>
        <v>156.91721494213485</v>
      </c>
      <c r="E325" s="18">
        <f ca="1">IFERROR(IF(AND(ValuesEntered,Amortización[[#This Row],[pago
fecha]]&lt;&gt;""),-PPMT(Tasa_de_interés/12,1,Duración_del_préstamo-ROWS($B$4:B325)+1,Amortización[[#This Row],[saldo de 
apertura]]),""),0)</f>
        <v>912.92218862952063</v>
      </c>
      <c r="F325" s="18">
        <f ca="1">IF(Amortización[[#This Row],[pago
fecha]]="",0,Importe_del_impuesto_de_propiedad)</f>
        <v>375</v>
      </c>
      <c r="G325" s="18">
        <f ca="1">IF(Amortización[[#This Row],[pago
fecha]]="",0,Amortización[[#This Row],[interés]]+Amortización[[#This Row],[principal]]+Amortización[[#This Row],[impuesto de propiedad]])</f>
        <v>1444.8394035716556</v>
      </c>
      <c r="H325" s="18">
        <f ca="1">IF(Amortización[[#This Row],[pago
fecha]]="",0,Amortización[[#This Row],[saldo de 
apertura]]-Amortización[[#This Row],[principal]])</f>
        <v>37660.131586112366</v>
      </c>
      <c r="I325" s="19">
        <f ca="1">IF(Amortización[[#This Row],[saldo de 
cierre]]&gt;0,LastRow-ROW(),0)</f>
        <v>38</v>
      </c>
    </row>
    <row r="326" spans="1:9" ht="15" customHeight="1" x14ac:dyDescent="0.25">
      <c r="A326" s="16">
        <f>ROWS($A$4:A326)</f>
        <v>323</v>
      </c>
      <c r="B326" s="17">
        <f ca="1">IF(ValuesEntered,IF(Amortización[[#This Row],[núm.]]&lt;=Duración_del_préstamo,IF(ROW()-ROW(Amortización[[#Headers],[pago
fecha]])=1,Inicio_del_préstamo,IF(H325&gt;0,EDATE(B325,1),"")),""),"")</f>
        <v>53123</v>
      </c>
      <c r="C326" s="18">
        <f ca="1">IF(ROW()-ROW(Amortización[[#Headers],[saldo de 
apertura]])=1,Importe_del_préstamo,IF(Amortización[[#This Row],[pago
fecha]]="",0,INDEX(Amortización[], ROW()-4,8)))</f>
        <v>37660.131586112366</v>
      </c>
      <c r="D326" s="18">
        <f ca="1">IF(ValuesEntered,IF(ROW()-ROW(Amortización[[#Headers],[interés]])=1,-IPMT(Tasa_de_interés/12,1,Duración_del_préstamo-ROWS($B$4:B326)+1,Amortización[[#This Row],[saldo de 
apertura]]),IFERROR(-IPMT(Tasa_de_interés/12,1,Amortización[[#This Row],[núm.
restante]],C327),0)),0)</f>
        <v>153.09752314595926</v>
      </c>
      <c r="E326" s="18">
        <f ca="1">IFERROR(IF(AND(ValuesEntered,Amortización[[#This Row],[pago
fecha]]&lt;&gt;""),-PPMT(Tasa_de_interés/12,1,Duración_del_préstamo-ROWS($B$4:B326)+1,Amortización[[#This Row],[saldo de 
apertura]]),""),0)</f>
        <v>916.72603108214378</v>
      </c>
      <c r="F326" s="18">
        <f ca="1">IF(Amortización[[#This Row],[pago
fecha]]="",0,Importe_del_impuesto_de_propiedad)</f>
        <v>375</v>
      </c>
      <c r="G326" s="18">
        <f ca="1">IF(Amortización[[#This Row],[pago
fecha]]="",0,Amortización[[#This Row],[interés]]+Amortización[[#This Row],[principal]]+Amortización[[#This Row],[impuesto de propiedad]])</f>
        <v>1444.8235542281031</v>
      </c>
      <c r="H326" s="18">
        <f ca="1">IF(Amortización[[#This Row],[pago
fecha]]="",0,Amortización[[#This Row],[saldo de 
apertura]]-Amortización[[#This Row],[principal]])</f>
        <v>36743.405555030222</v>
      </c>
      <c r="I326" s="19">
        <f ca="1">IF(Amortización[[#This Row],[saldo de 
cierre]]&gt;0,LastRow-ROW(),0)</f>
        <v>37</v>
      </c>
    </row>
    <row r="327" spans="1:9" ht="15" customHeight="1" x14ac:dyDescent="0.25">
      <c r="A327" s="16">
        <f>ROWS($A$4:A327)</f>
        <v>324</v>
      </c>
      <c r="B327" s="17">
        <f ca="1">IF(ValuesEntered,IF(Amortización[[#This Row],[núm.]]&lt;=Duración_del_préstamo,IF(ROW()-ROW(Amortización[[#Headers],[pago
fecha]])=1,Inicio_del_préstamo,IF(H326&gt;0,EDATE(B326,1),"")),""),"")</f>
        <v>53153</v>
      </c>
      <c r="C327" s="18">
        <f ca="1">IF(ROW()-ROW(Amortización[[#Headers],[saldo de 
apertura]])=1,Importe_del_préstamo,IF(Amortización[[#This Row],[pago
fecha]]="",0,INDEX(Amortización[], ROW()-4,8)))</f>
        <v>36743.405555030222</v>
      </c>
      <c r="D327" s="18">
        <f ca="1">IF(ValuesEntered,IF(ROW()-ROW(Amortización[[#Headers],[interés]])=1,-IPMT(Tasa_de_interés/12,1,Duración_del_préstamo-ROWS($B$4:B327)+1,Amortización[[#This Row],[saldo de 
apertura]]),IFERROR(-IPMT(Tasa_de_interés/12,1,Amortización[[#This Row],[núm.
restante]],C328),0)),0)</f>
        <v>149.26191596729959</v>
      </c>
      <c r="E327" s="18">
        <f ca="1">IFERROR(IF(AND(ValuesEntered,Amortización[[#This Row],[pago
fecha]]&lt;&gt;""),-PPMT(Tasa_de_interés/12,1,Duración_del_préstamo-ROWS($B$4:B327)+1,Amortización[[#This Row],[saldo de 
apertura]]),""),0)</f>
        <v>920.54572287831922</v>
      </c>
      <c r="F327" s="18">
        <f ca="1">IF(Amortización[[#This Row],[pago
fecha]]="",0,Importe_del_impuesto_de_propiedad)</f>
        <v>375</v>
      </c>
      <c r="G327" s="18">
        <f ca="1">IF(Amortización[[#This Row],[pago
fecha]]="",0,Amortización[[#This Row],[interés]]+Amortización[[#This Row],[principal]]+Amortización[[#This Row],[impuesto de propiedad]])</f>
        <v>1444.8076388456188</v>
      </c>
      <c r="H327" s="18">
        <f ca="1">IF(Amortización[[#This Row],[pago
fecha]]="",0,Amortización[[#This Row],[saldo de 
apertura]]-Amortización[[#This Row],[principal]])</f>
        <v>35822.859832151902</v>
      </c>
      <c r="I327" s="19">
        <f ca="1">IF(Amortización[[#This Row],[saldo de 
cierre]]&gt;0,LastRow-ROW(),0)</f>
        <v>36</v>
      </c>
    </row>
    <row r="328" spans="1:9" ht="15" customHeight="1" x14ac:dyDescent="0.25">
      <c r="A328" s="16">
        <f>ROWS($A$4:A328)</f>
        <v>325</v>
      </c>
      <c r="B328" s="17">
        <f ca="1">IF(ValuesEntered,IF(Amortización[[#This Row],[núm.]]&lt;=Duración_del_préstamo,IF(ROW()-ROW(Amortización[[#Headers],[pago
fecha]])=1,Inicio_del_préstamo,IF(H327&gt;0,EDATE(B327,1),"")),""),"")</f>
        <v>53184</v>
      </c>
      <c r="C328" s="18">
        <f ca="1">IF(ROW()-ROW(Amortización[[#Headers],[saldo de 
apertura]])=1,Importe_del_préstamo,IF(Amortización[[#This Row],[pago
fecha]]="",0,INDEX(Amortización[], ROW()-4,8)))</f>
        <v>35822.859832151902</v>
      </c>
      <c r="D328" s="18">
        <f ca="1">IF(ValuesEntered,IF(ROW()-ROW(Amortización[[#Headers],[interés]])=1,-IPMT(Tasa_de_interés/12,1,Duración_del_préstamo-ROWS($B$4:B328)+1,Amortización[[#This Row],[saldo de 
apertura]]),IFERROR(-IPMT(Tasa_de_interés/12,1,Amortización[[#This Row],[núm.
restante]],C329),0)),0)</f>
        <v>145.41032709206218</v>
      </c>
      <c r="E328" s="18">
        <f ca="1">IFERROR(IF(AND(ValuesEntered,Amortización[[#This Row],[pago
fecha]]&lt;&gt;""),-PPMT(Tasa_de_interés/12,1,Duración_del_préstamo-ROWS($B$4:B328)+1,Amortización[[#This Row],[saldo de 
apertura]]),""),0)</f>
        <v>924.38133005697898</v>
      </c>
      <c r="F328" s="18">
        <f ca="1">IF(Amortización[[#This Row],[pago
fecha]]="",0,Importe_del_impuesto_de_propiedad)</f>
        <v>375</v>
      </c>
      <c r="G328" s="18">
        <f ca="1">IF(Amortización[[#This Row],[pago
fecha]]="",0,Amortización[[#This Row],[interés]]+Amortización[[#This Row],[principal]]+Amortización[[#This Row],[impuesto de propiedad]])</f>
        <v>1444.7916571490412</v>
      </c>
      <c r="H328" s="18">
        <f ca="1">IF(Amortización[[#This Row],[pago
fecha]]="",0,Amortización[[#This Row],[saldo de 
apertura]]-Amortización[[#This Row],[principal]])</f>
        <v>34898.47850209492</v>
      </c>
      <c r="I328" s="19">
        <f ca="1">IF(Amortización[[#This Row],[saldo de 
cierre]]&gt;0,LastRow-ROW(),0)</f>
        <v>35</v>
      </c>
    </row>
    <row r="329" spans="1:9" ht="15" customHeight="1" x14ac:dyDescent="0.25">
      <c r="A329" s="16">
        <f>ROWS($A$4:A329)</f>
        <v>326</v>
      </c>
      <c r="B329" s="17">
        <f ca="1">IF(ValuesEntered,IF(Amortización[[#This Row],[núm.]]&lt;=Duración_del_préstamo,IF(ROW()-ROW(Amortización[[#Headers],[pago
fecha]])=1,Inicio_del_préstamo,IF(H328&gt;0,EDATE(B328,1),"")),""),"")</f>
        <v>53215</v>
      </c>
      <c r="C329" s="18">
        <f ca="1">IF(ROW()-ROW(Amortización[[#Headers],[saldo de 
apertura]])=1,Importe_del_préstamo,IF(Amortización[[#This Row],[pago
fecha]]="",0,INDEX(Amortización[], ROW()-4,8)))</f>
        <v>34898.47850209492</v>
      </c>
      <c r="D329" s="18">
        <f ca="1">IF(ValuesEntered,IF(ROW()-ROW(Amortización[[#Headers],[interés]])=1,-IPMT(Tasa_de_interés/12,1,Duración_del_préstamo-ROWS($B$4:B329)+1,Amortización[[#This Row],[saldo de 
apertura]]),IFERROR(-IPMT(Tasa_de_interés/12,1,Amortización[[#This Row],[núm.
restante]],C330),0)),0)</f>
        <v>141.54268992984458</v>
      </c>
      <c r="E329" s="18">
        <f ca="1">IFERROR(IF(AND(ValuesEntered,Amortización[[#This Row],[pago
fecha]]&lt;&gt;""),-PPMT(Tasa_de_interés/12,1,Duración_del_préstamo-ROWS($B$4:B329)+1,Amortización[[#This Row],[saldo de 
apertura]]),""),0)</f>
        <v>928.23291893221631</v>
      </c>
      <c r="F329" s="18">
        <f ca="1">IF(Amortización[[#This Row],[pago
fecha]]="",0,Importe_del_impuesto_de_propiedad)</f>
        <v>375</v>
      </c>
      <c r="G329" s="18">
        <f ca="1">IF(Amortización[[#This Row],[pago
fecha]]="",0,Amortización[[#This Row],[interés]]+Amortización[[#This Row],[principal]]+Amortización[[#This Row],[impuesto de propiedad]])</f>
        <v>1444.7756088620608</v>
      </c>
      <c r="H329" s="18">
        <f ca="1">IF(Amortización[[#This Row],[pago
fecha]]="",0,Amortización[[#This Row],[saldo de 
apertura]]-Amortización[[#This Row],[principal]])</f>
        <v>33970.245583162701</v>
      </c>
      <c r="I329" s="19">
        <f ca="1">IF(Amortización[[#This Row],[saldo de 
cierre]]&gt;0,LastRow-ROW(),0)</f>
        <v>34</v>
      </c>
    </row>
    <row r="330" spans="1:9" ht="15" customHeight="1" x14ac:dyDescent="0.25">
      <c r="A330" s="16">
        <f>ROWS($A$4:A330)</f>
        <v>327</v>
      </c>
      <c r="B330" s="17">
        <f ca="1">IF(ValuesEntered,IF(Amortización[[#This Row],[núm.]]&lt;=Duración_del_préstamo,IF(ROW()-ROW(Amortización[[#Headers],[pago
fecha]])=1,Inicio_del_préstamo,IF(H329&gt;0,EDATE(B329,1),"")),""),"")</f>
        <v>53245</v>
      </c>
      <c r="C330" s="18">
        <f ca="1">IF(ROW()-ROW(Amortización[[#Headers],[saldo de 
apertura]])=1,Importe_del_préstamo,IF(Amortización[[#This Row],[pago
fecha]]="",0,INDEX(Amortización[], ROW()-4,8)))</f>
        <v>33970.245583162701</v>
      </c>
      <c r="D330" s="18">
        <f ca="1">IF(ValuesEntered,IF(ROW()-ROW(Amortización[[#Headers],[interés]])=1,-IPMT(Tasa_de_interés/12,1,Duración_del_préstamo-ROWS($B$4:B330)+1,Amortización[[#This Row],[saldo de 
apertura]]),IFERROR(-IPMT(Tasa_de_interés/12,1,Amortización[[#This Row],[núm.
restante]],C331),0)),0)</f>
        <v>137.65893761278446</v>
      </c>
      <c r="E330" s="18">
        <f ca="1">IFERROR(IF(AND(ValuesEntered,Amortización[[#This Row],[pago
fecha]]&lt;&gt;""),-PPMT(Tasa_de_interés/12,1,Duración_del_préstamo-ROWS($B$4:B330)+1,Amortización[[#This Row],[saldo de 
apertura]]),""),0)</f>
        <v>932.10055609443373</v>
      </c>
      <c r="F330" s="18">
        <f ca="1">IF(Amortización[[#This Row],[pago
fecha]]="",0,Importe_del_impuesto_de_propiedad)</f>
        <v>375</v>
      </c>
      <c r="G330" s="18">
        <f ca="1">IF(Amortización[[#This Row],[pago
fecha]]="",0,Amortización[[#This Row],[interés]]+Amortización[[#This Row],[principal]]+Amortización[[#This Row],[impuesto de propiedad]])</f>
        <v>1444.7594937072181</v>
      </c>
      <c r="H330" s="18">
        <f ca="1">IF(Amortización[[#This Row],[pago
fecha]]="",0,Amortización[[#This Row],[saldo de 
apertura]]-Amortización[[#This Row],[principal]])</f>
        <v>33038.145027068269</v>
      </c>
      <c r="I330" s="19">
        <f ca="1">IF(Amortización[[#This Row],[saldo de 
cierre]]&gt;0,LastRow-ROW(),0)</f>
        <v>33</v>
      </c>
    </row>
    <row r="331" spans="1:9" ht="15" customHeight="1" x14ac:dyDescent="0.25">
      <c r="A331" s="16">
        <f>ROWS($A$4:A331)</f>
        <v>328</v>
      </c>
      <c r="B331" s="17">
        <f ca="1">IF(ValuesEntered,IF(Amortización[[#This Row],[núm.]]&lt;=Duración_del_préstamo,IF(ROW()-ROW(Amortización[[#Headers],[pago
fecha]])=1,Inicio_del_préstamo,IF(H330&gt;0,EDATE(B330,1),"")),""),"")</f>
        <v>53276</v>
      </c>
      <c r="C331" s="18">
        <f ca="1">IF(ROW()-ROW(Amortización[[#Headers],[saldo de 
apertura]])=1,Importe_del_préstamo,IF(Amortización[[#This Row],[pago
fecha]]="",0,INDEX(Amortización[], ROW()-4,8)))</f>
        <v>33038.145027068269</v>
      </c>
      <c r="D331" s="18">
        <f ca="1">IF(ValuesEntered,IF(ROW()-ROW(Amortización[[#Headers],[interés]])=1,-IPMT(Tasa_de_interés/12,1,Duración_del_préstamo-ROWS($B$4:B331)+1,Amortización[[#This Row],[saldo de 
apertura]]),IFERROR(-IPMT(Tasa_de_interés/12,1,Amortización[[#This Row],[núm.
restante]],C332),0)),0)</f>
        <v>133.75900299440323</v>
      </c>
      <c r="E331" s="18">
        <f ca="1">IFERROR(IF(AND(ValuesEntered,Amortización[[#This Row],[pago
fecha]]&lt;&gt;""),-PPMT(Tasa_de_interés/12,1,Duración_del_préstamo-ROWS($B$4:B331)+1,Amortización[[#This Row],[saldo de 
apertura]]),""),0)</f>
        <v>935.98430841149423</v>
      </c>
      <c r="F331" s="18">
        <f ca="1">IF(Amortización[[#This Row],[pago
fecha]]="",0,Importe_del_impuesto_de_propiedad)</f>
        <v>375</v>
      </c>
      <c r="G331" s="18">
        <f ca="1">IF(Amortización[[#This Row],[pago
fecha]]="",0,Amortización[[#This Row],[interés]]+Amortización[[#This Row],[principal]]+Amortización[[#This Row],[impuesto de propiedad]])</f>
        <v>1444.7433114058974</v>
      </c>
      <c r="H331" s="18">
        <f ca="1">IF(Amortización[[#This Row],[pago
fecha]]="",0,Amortización[[#This Row],[saldo de 
apertura]]-Amortización[[#This Row],[principal]])</f>
        <v>32102.160718656774</v>
      </c>
      <c r="I331" s="19">
        <f ca="1">IF(Amortización[[#This Row],[saldo de 
cierre]]&gt;0,LastRow-ROW(),0)</f>
        <v>32</v>
      </c>
    </row>
    <row r="332" spans="1:9" ht="15" customHeight="1" x14ac:dyDescent="0.25">
      <c r="A332" s="16">
        <f>ROWS($A$4:A332)</f>
        <v>329</v>
      </c>
      <c r="B332" s="17">
        <f ca="1">IF(ValuesEntered,IF(Amortización[[#This Row],[núm.]]&lt;=Duración_del_préstamo,IF(ROW()-ROW(Amortización[[#Headers],[pago
fecha]])=1,Inicio_del_préstamo,IF(H331&gt;0,EDATE(B331,1),"")),""),"")</f>
        <v>53306</v>
      </c>
      <c r="C332" s="18">
        <f ca="1">IF(ROW()-ROW(Amortización[[#Headers],[saldo de 
apertura]])=1,Importe_del_préstamo,IF(Amortización[[#This Row],[pago
fecha]]="",0,INDEX(Amortización[], ROW()-4,8)))</f>
        <v>32102.160718656774</v>
      </c>
      <c r="D332" s="18">
        <f ca="1">IF(ValuesEntered,IF(ROW()-ROW(Amortización[[#Headers],[interés]])=1,-IPMT(Tasa_de_interés/12,1,Duración_del_préstamo-ROWS($B$4:B332)+1,Amortización[[#This Row],[saldo de 
apertura]]),IFERROR(-IPMT(Tasa_de_interés/12,1,Amortización[[#This Row],[núm.
restante]],C333),0)),0)</f>
        <v>129.84281864844542</v>
      </c>
      <c r="E332" s="18">
        <f ca="1">IFERROR(IF(AND(ValuesEntered,Amortización[[#This Row],[pago
fecha]]&lt;&gt;""),-PPMT(Tasa_de_interés/12,1,Duración_del_préstamo-ROWS($B$4:B332)+1,Amortización[[#This Row],[saldo de 
apertura]]),""),0)</f>
        <v>939.88424302987539</v>
      </c>
      <c r="F332" s="18">
        <f ca="1">IF(Amortización[[#This Row],[pago
fecha]]="",0,Importe_del_impuesto_de_propiedad)</f>
        <v>375</v>
      </c>
      <c r="G332" s="18">
        <f ca="1">IF(Amortización[[#This Row],[pago
fecha]]="",0,Amortización[[#This Row],[interés]]+Amortización[[#This Row],[principal]]+Amortización[[#This Row],[impuesto de propiedad]])</f>
        <v>1444.7270616783208</v>
      </c>
      <c r="H332" s="18">
        <f ca="1">IF(Amortización[[#This Row],[pago
fecha]]="",0,Amortización[[#This Row],[saldo de 
apertura]]-Amortización[[#This Row],[principal]])</f>
        <v>31162.276475626899</v>
      </c>
      <c r="I332" s="19">
        <f ca="1">IF(Amortización[[#This Row],[saldo de 
cierre]]&gt;0,LastRow-ROW(),0)</f>
        <v>31</v>
      </c>
    </row>
    <row r="333" spans="1:9" ht="15" customHeight="1" x14ac:dyDescent="0.25">
      <c r="A333" s="16">
        <f>ROWS($A$4:A333)</f>
        <v>330</v>
      </c>
      <c r="B333" s="17">
        <f ca="1">IF(ValuesEntered,IF(Amortización[[#This Row],[núm.]]&lt;=Duración_del_préstamo,IF(ROW()-ROW(Amortización[[#Headers],[pago
fecha]])=1,Inicio_del_préstamo,IF(H332&gt;0,EDATE(B332,1),"")),""),"")</f>
        <v>53337</v>
      </c>
      <c r="C333" s="18">
        <f ca="1">IF(ROW()-ROW(Amortización[[#Headers],[saldo de 
apertura]])=1,Importe_del_préstamo,IF(Amortización[[#This Row],[pago
fecha]]="",0,INDEX(Amortización[], ROW()-4,8)))</f>
        <v>31162.276475626899</v>
      </c>
      <c r="D333" s="18">
        <f ca="1">IF(ValuesEntered,IF(ROW()-ROW(Amortización[[#Headers],[interés]])=1,-IPMT(Tasa_de_interés/12,1,Duración_del_préstamo-ROWS($B$4:B333)+1,Amortización[[#This Row],[saldo de 
apertura]]),IFERROR(-IPMT(Tasa_de_interés/12,1,Amortización[[#This Row],[núm.
restante]],C334),0)),0)</f>
        <v>125.91031686771277</v>
      </c>
      <c r="E333" s="18">
        <f ca="1">IFERROR(IF(AND(ValuesEntered,Amortización[[#This Row],[pago
fecha]]&lt;&gt;""),-PPMT(Tasa_de_interés/12,1,Duración_del_préstamo-ROWS($B$4:B333)+1,Amortización[[#This Row],[saldo de 
apertura]]),""),0)</f>
        <v>943.8004273758329</v>
      </c>
      <c r="F333" s="18">
        <f ca="1">IF(Amortización[[#This Row],[pago
fecha]]="",0,Importe_del_impuesto_de_propiedad)</f>
        <v>375</v>
      </c>
      <c r="G333" s="18">
        <f ca="1">IF(Amortización[[#This Row],[pago
fecha]]="",0,Amortización[[#This Row],[interés]]+Amortización[[#This Row],[principal]]+Amortización[[#This Row],[impuesto de propiedad]])</f>
        <v>1444.7107442435456</v>
      </c>
      <c r="H333" s="18">
        <f ca="1">IF(Amortización[[#This Row],[pago
fecha]]="",0,Amortización[[#This Row],[saldo de 
apertura]]-Amortización[[#This Row],[principal]])</f>
        <v>30218.476048251065</v>
      </c>
      <c r="I333" s="19">
        <f ca="1">IF(Amortización[[#This Row],[saldo de 
cierre]]&gt;0,LastRow-ROW(),0)</f>
        <v>30</v>
      </c>
    </row>
    <row r="334" spans="1:9" ht="15" customHeight="1" x14ac:dyDescent="0.25">
      <c r="A334" s="16">
        <f>ROWS($A$4:A334)</f>
        <v>331</v>
      </c>
      <c r="B334" s="17">
        <f ca="1">IF(ValuesEntered,IF(Amortización[[#This Row],[núm.]]&lt;=Duración_del_préstamo,IF(ROW()-ROW(Amortización[[#Headers],[pago
fecha]])=1,Inicio_del_préstamo,IF(H333&gt;0,EDATE(B333,1),"")),""),"")</f>
        <v>53368</v>
      </c>
      <c r="C334" s="18">
        <f ca="1">IF(ROW()-ROW(Amortización[[#Headers],[saldo de 
apertura]])=1,Importe_del_préstamo,IF(Amortización[[#This Row],[pago
fecha]]="",0,INDEX(Amortización[], ROW()-4,8)))</f>
        <v>30218.476048251065</v>
      </c>
      <c r="D334" s="18">
        <f ca="1">IF(ValuesEntered,IF(ROW()-ROW(Amortización[[#Headers],[interés]])=1,-IPMT(Tasa_de_interés/12,1,Duración_del_préstamo-ROWS($B$4:B334)+1,Amortización[[#This Row],[saldo de 
apertura]]),IFERROR(-IPMT(Tasa_de_interés/12,1,Amortización[[#This Row],[núm.
restante]],C335),0)),0)</f>
        <v>121.96142966289375</v>
      </c>
      <c r="E334" s="18">
        <f ca="1">IFERROR(IF(AND(ValuesEntered,Amortización[[#This Row],[pago
fecha]]&lt;&gt;""),-PPMT(Tasa_de_interés/12,1,Duración_del_préstamo-ROWS($B$4:B334)+1,Amortización[[#This Row],[saldo de 
apertura]]),""),0)</f>
        <v>947.73292915656555</v>
      </c>
      <c r="F334" s="18">
        <f ca="1">IF(Amortización[[#This Row],[pago
fecha]]="",0,Importe_del_impuesto_de_propiedad)</f>
        <v>375</v>
      </c>
      <c r="G334" s="18">
        <f ca="1">IF(Amortización[[#This Row],[pago
fecha]]="",0,Amortización[[#This Row],[interés]]+Amortización[[#This Row],[principal]]+Amortización[[#This Row],[impuesto de propiedad]])</f>
        <v>1444.6943588194592</v>
      </c>
      <c r="H334" s="18">
        <f ca="1">IF(Amortización[[#This Row],[pago
fecha]]="",0,Amortización[[#This Row],[saldo de 
apertura]]-Amortización[[#This Row],[principal]])</f>
        <v>29270.743119094499</v>
      </c>
      <c r="I334" s="19">
        <f ca="1">IF(Amortización[[#This Row],[saldo de 
cierre]]&gt;0,LastRow-ROW(),0)</f>
        <v>29</v>
      </c>
    </row>
    <row r="335" spans="1:9" ht="15" customHeight="1" x14ac:dyDescent="0.25">
      <c r="A335" s="16">
        <f>ROWS($A$4:A335)</f>
        <v>332</v>
      </c>
      <c r="B335" s="17">
        <f ca="1">IF(ValuesEntered,IF(Amortización[[#This Row],[núm.]]&lt;=Duración_del_préstamo,IF(ROW()-ROW(Amortización[[#Headers],[pago
fecha]])=1,Inicio_del_préstamo,IF(H334&gt;0,EDATE(B334,1),"")),""),"")</f>
        <v>53396</v>
      </c>
      <c r="C335" s="18">
        <f ca="1">IF(ROW()-ROW(Amortización[[#Headers],[saldo de 
apertura]])=1,Importe_del_préstamo,IF(Amortización[[#This Row],[pago
fecha]]="",0,INDEX(Amortización[], ROW()-4,8)))</f>
        <v>29270.743119094499</v>
      </c>
      <c r="D335" s="18">
        <f ca="1">IF(ValuesEntered,IF(ROW()-ROW(Amortización[[#Headers],[interés]])=1,-IPMT(Tasa_de_interés/12,1,Duración_del_préstamo-ROWS($B$4:B335)+1,Amortización[[#This Row],[saldo de 
apertura]]),IFERROR(-IPMT(Tasa_de_interés/12,1,Amortización[[#This Row],[núm.
restante]],C336),0)),0)</f>
        <v>117.99608876138797</v>
      </c>
      <c r="E335" s="18">
        <f ca="1">IFERROR(IF(AND(ValuesEntered,Amortización[[#This Row],[pago
fecha]]&lt;&gt;""),-PPMT(Tasa_de_interés/12,1,Duración_del_préstamo-ROWS($B$4:B335)+1,Amortización[[#This Row],[saldo de 
apertura]]),""),0)</f>
        <v>951.68181636138456</v>
      </c>
      <c r="F335" s="18">
        <f ca="1">IF(Amortización[[#This Row],[pago
fecha]]="",0,Importe_del_impuesto_de_propiedad)</f>
        <v>375</v>
      </c>
      <c r="G335" s="18">
        <f ca="1">IF(Amortización[[#This Row],[pago
fecha]]="",0,Amortización[[#This Row],[interés]]+Amortización[[#This Row],[principal]]+Amortización[[#This Row],[impuesto de propiedad]])</f>
        <v>1444.6779051227725</v>
      </c>
      <c r="H335" s="18">
        <f ca="1">IF(Amortización[[#This Row],[pago
fecha]]="",0,Amortización[[#This Row],[saldo de 
apertura]]-Amortización[[#This Row],[principal]])</f>
        <v>28319.061302733113</v>
      </c>
      <c r="I335" s="19">
        <f ca="1">IF(Amortización[[#This Row],[saldo de 
cierre]]&gt;0,LastRow-ROW(),0)</f>
        <v>28</v>
      </c>
    </row>
    <row r="336" spans="1:9" ht="15" customHeight="1" x14ac:dyDescent="0.25">
      <c r="A336" s="16">
        <f>ROWS($A$4:A336)</f>
        <v>333</v>
      </c>
      <c r="B336" s="17">
        <f ca="1">IF(ValuesEntered,IF(Amortización[[#This Row],[núm.]]&lt;=Duración_del_préstamo,IF(ROW()-ROW(Amortización[[#Headers],[pago
fecha]])=1,Inicio_del_préstamo,IF(H335&gt;0,EDATE(B335,1),"")),""),"")</f>
        <v>53427</v>
      </c>
      <c r="C336" s="18">
        <f ca="1">IF(ROW()-ROW(Amortización[[#Headers],[saldo de 
apertura]])=1,Importe_del_préstamo,IF(Amortización[[#This Row],[pago
fecha]]="",0,INDEX(Amortización[], ROW()-4,8)))</f>
        <v>28319.061302733113</v>
      </c>
      <c r="D336" s="18">
        <f ca="1">IF(ValuesEntered,IF(ROW()-ROW(Amortización[[#Headers],[interés]])=1,-IPMT(Tasa_de_interés/12,1,Duración_del_préstamo-ROWS($B$4:B336)+1,Amortización[[#This Row],[saldo de 
apertura]]),IFERROR(-IPMT(Tasa_de_interés/12,1,Amortización[[#This Row],[núm.
restante]],C337),0)),0)</f>
        <v>114.01422560612592</v>
      </c>
      <c r="E336" s="18">
        <f ca="1">IFERROR(IF(AND(ValuesEntered,Amortización[[#This Row],[pago
fecha]]&lt;&gt;""),-PPMT(Tasa_de_interés/12,1,Duración_del_préstamo-ROWS($B$4:B336)+1,Amortización[[#This Row],[saldo de 
apertura]]),""),0)</f>
        <v>955.64715726289023</v>
      </c>
      <c r="F336" s="18">
        <f ca="1">IF(Amortización[[#This Row],[pago
fecha]]="",0,Importe_del_impuesto_de_propiedad)</f>
        <v>375</v>
      </c>
      <c r="G336" s="18">
        <f ca="1">IF(Amortización[[#This Row],[pago
fecha]]="",0,Amortización[[#This Row],[interés]]+Amortización[[#This Row],[principal]]+Amortización[[#This Row],[impuesto de propiedad]])</f>
        <v>1444.6613828690161</v>
      </c>
      <c r="H336" s="18">
        <f ca="1">IF(Amortización[[#This Row],[pago
fecha]]="",0,Amortización[[#This Row],[saldo de 
apertura]]-Amortización[[#This Row],[principal]])</f>
        <v>27363.414145470222</v>
      </c>
      <c r="I336" s="19">
        <f ca="1">IF(Amortización[[#This Row],[saldo de 
cierre]]&gt;0,LastRow-ROW(),0)</f>
        <v>27</v>
      </c>
    </row>
    <row r="337" spans="1:9" ht="15" customHeight="1" x14ac:dyDescent="0.25">
      <c r="A337" s="16">
        <f>ROWS($A$4:A337)</f>
        <v>334</v>
      </c>
      <c r="B337" s="17">
        <f ca="1">IF(ValuesEntered,IF(Amortización[[#This Row],[núm.]]&lt;=Duración_del_préstamo,IF(ROW()-ROW(Amortización[[#Headers],[pago
fecha]])=1,Inicio_del_préstamo,IF(H336&gt;0,EDATE(B336,1),"")),""),"")</f>
        <v>53457</v>
      </c>
      <c r="C337" s="18">
        <f ca="1">IF(ROW()-ROW(Amortización[[#Headers],[saldo de 
apertura]])=1,Importe_del_préstamo,IF(Amortización[[#This Row],[pago
fecha]]="",0,INDEX(Amortización[], ROW()-4,8)))</f>
        <v>27363.414145470222</v>
      </c>
      <c r="D337" s="18">
        <f ca="1">IF(ValuesEntered,IF(ROW()-ROW(Amortización[[#Headers],[interés]])=1,-IPMT(Tasa_de_interés/12,1,Duración_del_préstamo-ROWS($B$4:B337)+1,Amortización[[#This Row],[saldo de 
apertura]]),IFERROR(-IPMT(Tasa_de_interés/12,1,Amortización[[#This Row],[núm.
restante]],C338),0)),0)</f>
        <v>110.01577135438362</v>
      </c>
      <c r="E337" s="18">
        <f ca="1">IFERROR(IF(AND(ValuesEntered,Amortización[[#This Row],[pago
fecha]]&lt;&gt;""),-PPMT(Tasa_de_interés/12,1,Duración_del_préstamo-ROWS($B$4:B337)+1,Amortización[[#This Row],[saldo de 
apertura]]),""),0)</f>
        <v>959.62902041815221</v>
      </c>
      <c r="F337" s="18">
        <f ca="1">IF(Amortización[[#This Row],[pago
fecha]]="",0,Importe_del_impuesto_de_propiedad)</f>
        <v>375</v>
      </c>
      <c r="G337" s="18">
        <f ca="1">IF(Amortización[[#This Row],[pago
fecha]]="",0,Amortización[[#This Row],[interés]]+Amortización[[#This Row],[principal]]+Amortización[[#This Row],[impuesto de propiedad]])</f>
        <v>1444.6447917725359</v>
      </c>
      <c r="H337" s="18">
        <f ca="1">IF(Amortización[[#This Row],[pago
fecha]]="",0,Amortización[[#This Row],[saldo de 
apertura]]-Amortización[[#This Row],[principal]])</f>
        <v>26403.785125052069</v>
      </c>
      <c r="I337" s="19">
        <f ca="1">IF(Amortización[[#This Row],[saldo de 
cierre]]&gt;0,LastRow-ROW(),0)</f>
        <v>26</v>
      </c>
    </row>
    <row r="338" spans="1:9" ht="15" customHeight="1" x14ac:dyDescent="0.25">
      <c r="A338" s="16">
        <f>ROWS($A$4:A338)</f>
        <v>335</v>
      </c>
      <c r="B338" s="17">
        <f ca="1">IF(ValuesEntered,IF(Amortización[[#This Row],[núm.]]&lt;=Duración_del_préstamo,IF(ROW()-ROW(Amortización[[#Headers],[pago
fecha]])=1,Inicio_del_préstamo,IF(H337&gt;0,EDATE(B337,1),"")),""),"")</f>
        <v>53488</v>
      </c>
      <c r="C338" s="18">
        <f ca="1">IF(ROW()-ROW(Amortización[[#Headers],[saldo de 
apertura]])=1,Importe_del_préstamo,IF(Amortización[[#This Row],[pago
fecha]]="",0,INDEX(Amortización[], ROW()-4,8)))</f>
        <v>26403.785125052069</v>
      </c>
      <c r="D338" s="18">
        <f ca="1">IF(ValuesEntered,IF(ROW()-ROW(Amortización[[#Headers],[interés]])=1,-IPMT(Tasa_de_interés/12,1,Duración_del_préstamo-ROWS($B$4:B338)+1,Amortización[[#This Row],[saldo de 
apertura]]),IFERROR(-IPMT(Tasa_de_interés/12,1,Amortización[[#This Row],[núm.
restante]],C339),0)),0)</f>
        <v>106.00065687659239</v>
      </c>
      <c r="E338" s="18">
        <f ca="1">IFERROR(IF(AND(ValuesEntered,Amortización[[#This Row],[pago
fecha]]&lt;&gt;""),-PPMT(Tasa_de_interés/12,1,Duración_del_préstamo-ROWS($B$4:B338)+1,Amortización[[#This Row],[saldo de 
apertura]]),""),0)</f>
        <v>963.6274746698947</v>
      </c>
      <c r="F338" s="18">
        <f ca="1">IF(Amortización[[#This Row],[pago
fecha]]="",0,Importe_del_impuesto_de_propiedad)</f>
        <v>375</v>
      </c>
      <c r="G338" s="18">
        <f ca="1">IF(Amortización[[#This Row],[pago
fecha]]="",0,Amortización[[#This Row],[interés]]+Amortización[[#This Row],[principal]]+Amortización[[#This Row],[impuesto de propiedad]])</f>
        <v>1444.6281315464871</v>
      </c>
      <c r="H338" s="18">
        <f ca="1">IF(Amortización[[#This Row],[pago
fecha]]="",0,Amortización[[#This Row],[saldo de 
apertura]]-Amortización[[#This Row],[principal]])</f>
        <v>25440.157650382174</v>
      </c>
      <c r="I338" s="19">
        <f ca="1">IF(Amortización[[#This Row],[saldo de 
cierre]]&gt;0,LastRow-ROW(),0)</f>
        <v>25</v>
      </c>
    </row>
    <row r="339" spans="1:9" ht="15" customHeight="1" x14ac:dyDescent="0.25">
      <c r="A339" s="16">
        <f>ROWS($A$4:A339)</f>
        <v>336</v>
      </c>
      <c r="B339" s="17">
        <f ca="1">IF(ValuesEntered,IF(Amortización[[#This Row],[núm.]]&lt;=Duración_del_préstamo,IF(ROW()-ROW(Amortización[[#Headers],[pago
fecha]])=1,Inicio_del_préstamo,IF(H338&gt;0,EDATE(B338,1),"")),""),"")</f>
        <v>53518</v>
      </c>
      <c r="C339" s="18">
        <f ca="1">IF(ROW()-ROW(Amortización[[#Headers],[saldo de 
apertura]])=1,Importe_del_préstamo,IF(Amortización[[#This Row],[pago
fecha]]="",0,INDEX(Amortización[], ROW()-4,8)))</f>
        <v>25440.157650382174</v>
      </c>
      <c r="D339" s="18">
        <f ca="1">IF(ValuesEntered,IF(ROW()-ROW(Amortización[[#Headers],[interés]])=1,-IPMT(Tasa_de_interés/12,1,Duración_del_préstamo-ROWS($B$4:B339)+1,Amortización[[#This Row],[saldo de 
apertura]]),IFERROR(-IPMT(Tasa_de_interés/12,1,Amortización[[#This Row],[núm.
restante]],C340),0)),0)</f>
        <v>101.9688127551437</v>
      </c>
      <c r="E339" s="18">
        <f ca="1">IFERROR(IF(AND(ValuesEntered,Amortización[[#This Row],[pago
fecha]]&lt;&gt;""),-PPMT(Tasa_de_interés/12,1,Duración_del_préstamo-ROWS($B$4:B339)+1,Amortización[[#This Row],[saldo de 
apertura]]),""),0)</f>
        <v>967.64258914768561</v>
      </c>
      <c r="F339" s="18">
        <f ca="1">IF(Amortización[[#This Row],[pago
fecha]]="",0,Importe_del_impuesto_de_propiedad)</f>
        <v>375</v>
      </c>
      <c r="G339" s="18">
        <f ca="1">IF(Amortización[[#This Row],[pago
fecha]]="",0,Amortización[[#This Row],[interés]]+Amortización[[#This Row],[principal]]+Amortización[[#This Row],[impuesto de propiedad]])</f>
        <v>1444.6114019028294</v>
      </c>
      <c r="H339" s="18">
        <f ca="1">IF(Amortización[[#This Row],[pago
fecha]]="",0,Amortización[[#This Row],[saldo de 
apertura]]-Amortización[[#This Row],[principal]])</f>
        <v>24472.515061234488</v>
      </c>
      <c r="I339" s="19">
        <f ca="1">IF(Amortización[[#This Row],[saldo de 
cierre]]&gt;0,LastRow-ROW(),0)</f>
        <v>24</v>
      </c>
    </row>
    <row r="340" spans="1:9" ht="15" customHeight="1" x14ac:dyDescent="0.25">
      <c r="A340" s="16">
        <f>ROWS($A$4:A340)</f>
        <v>337</v>
      </c>
      <c r="B340" s="17">
        <f ca="1">IF(ValuesEntered,IF(Amortización[[#This Row],[núm.]]&lt;=Duración_del_préstamo,IF(ROW()-ROW(Amortización[[#Headers],[pago
fecha]])=1,Inicio_del_préstamo,IF(H339&gt;0,EDATE(B339,1),"")),""),"")</f>
        <v>53549</v>
      </c>
      <c r="C340" s="18">
        <f ca="1">IF(ROW()-ROW(Amortización[[#Headers],[saldo de 
apertura]])=1,Importe_del_préstamo,IF(Amortización[[#This Row],[pago
fecha]]="",0,INDEX(Amortización[], ROW()-4,8)))</f>
        <v>24472.515061234488</v>
      </c>
      <c r="D340" s="18">
        <f ca="1">IF(ValuesEntered,IF(ROW()-ROW(Amortización[[#Headers],[interés]])=1,-IPMT(Tasa_de_interés/12,1,Duración_del_préstamo-ROWS($B$4:B340)+1,Amortización[[#This Row],[saldo de 
apertura]]),IFERROR(-IPMT(Tasa_de_interés/12,1,Amortización[[#This Row],[núm.
restante]],C341),0)),0)</f>
        <v>97.920169283188969</v>
      </c>
      <c r="E340" s="18">
        <f ca="1">IFERROR(IF(AND(ValuesEntered,Amortización[[#This Row],[pago
fecha]]&lt;&gt;""),-PPMT(Tasa_de_interés/12,1,Duración_del_préstamo-ROWS($B$4:B340)+1,Amortización[[#This Row],[saldo de 
apertura]]),""),0)</f>
        <v>971.67443326913451</v>
      </c>
      <c r="F340" s="18">
        <f ca="1">IF(Amortización[[#This Row],[pago
fecha]]="",0,Importe_del_impuesto_de_propiedad)</f>
        <v>375</v>
      </c>
      <c r="G340" s="18">
        <f ca="1">IF(Amortización[[#This Row],[pago
fecha]]="",0,Amortización[[#This Row],[interés]]+Amortización[[#This Row],[principal]]+Amortización[[#This Row],[impuesto de propiedad]])</f>
        <v>1444.5946025523235</v>
      </c>
      <c r="H340" s="18">
        <f ca="1">IF(Amortización[[#This Row],[pago
fecha]]="",0,Amortización[[#This Row],[saldo de 
apertura]]-Amortización[[#This Row],[principal]])</f>
        <v>23500.840627965354</v>
      </c>
      <c r="I340" s="19">
        <f ca="1">IF(Amortización[[#This Row],[saldo de 
cierre]]&gt;0,LastRow-ROW(),0)</f>
        <v>23</v>
      </c>
    </row>
    <row r="341" spans="1:9" ht="15" customHeight="1" x14ac:dyDescent="0.25">
      <c r="A341" s="16">
        <f>ROWS($A$4:A341)</f>
        <v>338</v>
      </c>
      <c r="B341" s="17">
        <f ca="1">IF(ValuesEntered,IF(Amortización[[#This Row],[núm.]]&lt;=Duración_del_préstamo,IF(ROW()-ROW(Amortización[[#Headers],[pago
fecha]])=1,Inicio_del_préstamo,IF(H340&gt;0,EDATE(B340,1),"")),""),"")</f>
        <v>53580</v>
      </c>
      <c r="C341" s="18">
        <f ca="1">IF(ROW()-ROW(Amortización[[#Headers],[saldo de 
apertura]])=1,Importe_del_préstamo,IF(Amortización[[#This Row],[pago
fecha]]="",0,INDEX(Amortización[], ROW()-4,8)))</f>
        <v>23500.840627965354</v>
      </c>
      <c r="D341" s="18">
        <f ca="1">IF(ValuesEntered,IF(ROW()-ROW(Amortización[[#Headers],[interés]])=1,-IPMT(Tasa_de_interés/12,1,Duración_del_préstamo-ROWS($B$4:B341)+1,Amortización[[#This Row],[saldo de 
apertura]]),IFERROR(-IPMT(Tasa_de_interés/12,1,Amortización[[#This Row],[núm.
restante]],C342),0)),0)</f>
        <v>93.854656463434438</v>
      </c>
      <c r="E341" s="18">
        <f ca="1">IFERROR(IF(AND(ValuesEntered,Amortización[[#This Row],[pago
fecha]]&lt;&gt;""),-PPMT(Tasa_de_interés/12,1,Duración_del_préstamo-ROWS($B$4:B341)+1,Amortización[[#This Row],[saldo de 
apertura]]),""),0)</f>
        <v>975.72307674108913</v>
      </c>
      <c r="F341" s="18">
        <f ca="1">IF(Amortización[[#This Row],[pago
fecha]]="",0,Importe_del_impuesto_de_propiedad)</f>
        <v>375</v>
      </c>
      <c r="G341" s="18">
        <f ca="1">IF(Amortización[[#This Row],[pago
fecha]]="",0,Amortización[[#This Row],[interés]]+Amortización[[#This Row],[principal]]+Amortización[[#This Row],[impuesto de propiedad]])</f>
        <v>1444.5777332045236</v>
      </c>
      <c r="H341" s="18">
        <f ca="1">IF(Amortización[[#This Row],[pago
fecha]]="",0,Amortización[[#This Row],[saldo de 
apertura]]-Amortización[[#This Row],[principal]])</f>
        <v>22525.117551224266</v>
      </c>
      <c r="I341" s="19">
        <f ca="1">IF(Amortización[[#This Row],[saldo de 
cierre]]&gt;0,LastRow-ROW(),0)</f>
        <v>22</v>
      </c>
    </row>
    <row r="342" spans="1:9" ht="15" customHeight="1" x14ac:dyDescent="0.25">
      <c r="A342" s="16">
        <f>ROWS($A$4:A342)</f>
        <v>339</v>
      </c>
      <c r="B342" s="17">
        <f ca="1">IF(ValuesEntered,IF(Amortización[[#This Row],[núm.]]&lt;=Duración_del_préstamo,IF(ROW()-ROW(Amortización[[#Headers],[pago
fecha]])=1,Inicio_del_préstamo,IF(H341&gt;0,EDATE(B341,1),"")),""),"")</f>
        <v>53610</v>
      </c>
      <c r="C342" s="18">
        <f ca="1">IF(ROW()-ROW(Amortización[[#Headers],[saldo de 
apertura]])=1,Importe_del_préstamo,IF(Amortización[[#This Row],[pago
fecha]]="",0,INDEX(Amortización[], ROW()-4,8)))</f>
        <v>22525.117551224266</v>
      </c>
      <c r="D342" s="18">
        <f ca="1">IF(ValuesEntered,IF(ROW()-ROW(Amortización[[#Headers],[interés]])=1,-IPMT(Tasa_de_interés/12,1,Duración_del_préstamo-ROWS($B$4:B342)+1,Amortización[[#This Row],[saldo de 
apertura]]),IFERROR(-IPMT(Tasa_de_interés/12,1,Amortización[[#This Row],[núm.
restante]],C343),0)),0)</f>
        <v>89.77220400693092</v>
      </c>
      <c r="E342" s="18">
        <f ca="1">IFERROR(IF(AND(ValuesEntered,Amortización[[#This Row],[pago
fecha]]&lt;&gt;""),-PPMT(Tasa_de_interés/12,1,Duración_del_préstamo-ROWS($B$4:B342)+1,Amortización[[#This Row],[saldo de 
apertura]]),""),0)</f>
        <v>979.78858956084377</v>
      </c>
      <c r="F342" s="18">
        <f ca="1">IF(Amortización[[#This Row],[pago
fecha]]="",0,Importe_del_impuesto_de_propiedad)</f>
        <v>375</v>
      </c>
      <c r="G342" s="18">
        <f ca="1">IF(Amortización[[#This Row],[pago
fecha]]="",0,Amortización[[#This Row],[interés]]+Amortización[[#This Row],[principal]]+Amortización[[#This Row],[impuesto de propiedad]])</f>
        <v>1444.5607935677747</v>
      </c>
      <c r="H342" s="18">
        <f ca="1">IF(Amortización[[#This Row],[pago
fecha]]="",0,Amortización[[#This Row],[saldo de 
apertura]]-Amortización[[#This Row],[principal]])</f>
        <v>21545.328961663421</v>
      </c>
      <c r="I342" s="19">
        <f ca="1">IF(Amortización[[#This Row],[saldo de 
cierre]]&gt;0,LastRow-ROW(),0)</f>
        <v>21</v>
      </c>
    </row>
    <row r="343" spans="1:9" ht="15" customHeight="1" x14ac:dyDescent="0.25">
      <c r="A343" s="16">
        <f>ROWS($A$4:A343)</f>
        <v>340</v>
      </c>
      <c r="B343" s="17">
        <f ca="1">IF(ValuesEntered,IF(Amortización[[#This Row],[núm.]]&lt;=Duración_del_préstamo,IF(ROW()-ROW(Amortización[[#Headers],[pago
fecha]])=1,Inicio_del_préstamo,IF(H342&gt;0,EDATE(B342,1),"")),""),"")</f>
        <v>53641</v>
      </c>
      <c r="C343" s="18">
        <f ca="1">IF(ROW()-ROW(Amortización[[#Headers],[saldo de 
apertura]])=1,Importe_del_préstamo,IF(Amortización[[#This Row],[pago
fecha]]="",0,INDEX(Amortización[], ROW()-4,8)))</f>
        <v>21545.328961663421</v>
      </c>
      <c r="D343" s="18">
        <f ca="1">IF(ValuesEntered,IF(ROW()-ROW(Amortización[[#Headers],[interés]])=1,-IPMT(Tasa_de_interés/12,1,Duración_del_préstamo-ROWS($B$4:B343)+1,Amortización[[#This Row],[saldo de 
apertura]]),IFERROR(-IPMT(Tasa_de_interés/12,1,Amortización[[#This Row],[núm.
restante]],C344),0)),0)</f>
        <v>85.672741331858631</v>
      </c>
      <c r="E343" s="18">
        <f ca="1">IFERROR(IF(AND(ValuesEntered,Amortización[[#This Row],[pago
fecha]]&lt;&gt;""),-PPMT(Tasa_de_interés/12,1,Duración_del_préstamo-ROWS($B$4:B343)+1,Amortización[[#This Row],[saldo de 
apertura]]),""),0)</f>
        <v>983.87104201734724</v>
      </c>
      <c r="F343" s="18">
        <f ca="1">IF(Amortización[[#This Row],[pago
fecha]]="",0,Importe_del_impuesto_de_propiedad)</f>
        <v>375</v>
      </c>
      <c r="G343" s="18">
        <f ca="1">IF(Amortización[[#This Row],[pago
fecha]]="",0,Amortización[[#This Row],[interés]]+Amortización[[#This Row],[principal]]+Amortización[[#This Row],[impuesto de propiedad]])</f>
        <v>1444.5437833492058</v>
      </c>
      <c r="H343" s="18">
        <f ca="1">IF(Amortización[[#This Row],[pago
fecha]]="",0,Amortización[[#This Row],[saldo de 
apertura]]-Amortización[[#This Row],[principal]])</f>
        <v>20561.457919646073</v>
      </c>
      <c r="I343" s="19">
        <f ca="1">IF(Amortización[[#This Row],[saldo de 
cierre]]&gt;0,LastRow-ROW(),0)</f>
        <v>20</v>
      </c>
    </row>
    <row r="344" spans="1:9" ht="15" customHeight="1" x14ac:dyDescent="0.25">
      <c r="A344" s="16">
        <f>ROWS($A$4:A344)</f>
        <v>341</v>
      </c>
      <c r="B344" s="17">
        <f ca="1">IF(ValuesEntered,IF(Amortización[[#This Row],[núm.]]&lt;=Duración_del_préstamo,IF(ROW()-ROW(Amortización[[#Headers],[pago
fecha]])=1,Inicio_del_préstamo,IF(H343&gt;0,EDATE(B343,1),"")),""),"")</f>
        <v>53671</v>
      </c>
      <c r="C344" s="18">
        <f ca="1">IF(ROW()-ROW(Amortización[[#Headers],[saldo de 
apertura]])=1,Importe_del_préstamo,IF(Amortización[[#This Row],[pago
fecha]]="",0,INDEX(Amortización[], ROW()-4,8)))</f>
        <v>20561.457919646073</v>
      </c>
      <c r="D344" s="18">
        <f ca="1">IF(ValuesEntered,IF(ROW()-ROW(Amortización[[#Headers],[interés]])=1,-IPMT(Tasa_de_interés/12,1,Duración_del_préstamo-ROWS($B$4:B344)+1,Amortización[[#This Row],[saldo de 
apertura]]),IFERROR(-IPMT(Tasa_de_interés/12,1,Amortización[[#This Row],[núm.
restante]],C345),0)),0)</f>
        <v>81.556197562306878</v>
      </c>
      <c r="E344" s="18">
        <f ca="1">IFERROR(IF(AND(ValuesEntered,Amortización[[#This Row],[pago
fecha]]&lt;&gt;""),-PPMT(Tasa_de_interés/12,1,Duración_del_préstamo-ROWS($B$4:B344)+1,Amortización[[#This Row],[saldo de 
apertura]]),""),0)</f>
        <v>987.97050469241947</v>
      </c>
      <c r="F344" s="18">
        <f ca="1">IF(Amortización[[#This Row],[pago
fecha]]="",0,Importe_del_impuesto_de_propiedad)</f>
        <v>375</v>
      </c>
      <c r="G344" s="18">
        <f ca="1">IF(Amortización[[#This Row],[pago
fecha]]="",0,Amortización[[#This Row],[interés]]+Amortización[[#This Row],[principal]]+Amortización[[#This Row],[impuesto de propiedad]])</f>
        <v>1444.5267022547264</v>
      </c>
      <c r="H344" s="18">
        <f ca="1">IF(Amortización[[#This Row],[pago
fecha]]="",0,Amortización[[#This Row],[saldo de 
apertura]]-Amortización[[#This Row],[principal]])</f>
        <v>19573.487414953652</v>
      </c>
      <c r="I344" s="19">
        <f ca="1">IF(Amortización[[#This Row],[saldo de 
cierre]]&gt;0,LastRow-ROW(),0)</f>
        <v>19</v>
      </c>
    </row>
    <row r="345" spans="1:9" ht="15" customHeight="1" x14ac:dyDescent="0.25">
      <c r="A345" s="16">
        <f>ROWS($A$4:A345)</f>
        <v>342</v>
      </c>
      <c r="B345" s="17">
        <f ca="1">IF(ValuesEntered,IF(Amortización[[#This Row],[núm.]]&lt;=Duración_del_préstamo,IF(ROW()-ROW(Amortización[[#Headers],[pago
fecha]])=1,Inicio_del_préstamo,IF(H344&gt;0,EDATE(B344,1),"")),""),"")</f>
        <v>53702</v>
      </c>
      <c r="C345" s="18">
        <f ca="1">IF(ROW()-ROW(Amortización[[#Headers],[saldo de 
apertura]])=1,Importe_del_préstamo,IF(Amortización[[#This Row],[pago
fecha]]="",0,INDEX(Amortización[], ROW()-4,8)))</f>
        <v>19573.487414953652</v>
      </c>
      <c r="D345" s="18">
        <f ca="1">IF(ValuesEntered,IF(ROW()-ROW(Amortización[[#Headers],[interés]])=1,-IPMT(Tasa_de_interés/12,1,Duración_del_préstamo-ROWS($B$4:B345)+1,Amortización[[#This Row],[saldo de 
apertura]]),IFERROR(-IPMT(Tasa_de_interés/12,1,Amortización[[#This Row],[núm.
restante]],C346),0)),0)</f>
        <v>77.422501527048667</v>
      </c>
      <c r="E345" s="18">
        <f ca="1">IFERROR(IF(AND(ValuesEntered,Amortización[[#This Row],[pago
fecha]]&lt;&gt;""),-PPMT(Tasa_de_interés/12,1,Duración_del_préstamo-ROWS($B$4:B345)+1,Amortización[[#This Row],[saldo de 
apertura]]),""),0)</f>
        <v>992.08704846197099</v>
      </c>
      <c r="F345" s="18">
        <f ca="1">IF(Amortización[[#This Row],[pago
fecha]]="",0,Importe_del_impuesto_de_propiedad)</f>
        <v>375</v>
      </c>
      <c r="G345" s="18">
        <f ca="1">IF(Amortización[[#This Row],[pago
fecha]]="",0,Amortización[[#This Row],[interés]]+Amortización[[#This Row],[principal]]+Amortización[[#This Row],[impuesto de propiedad]])</f>
        <v>1444.5095499890197</v>
      </c>
      <c r="H345" s="18">
        <f ca="1">IF(Amortización[[#This Row],[pago
fecha]]="",0,Amortización[[#This Row],[saldo de 
apertura]]-Amortización[[#This Row],[principal]])</f>
        <v>18581.400366491682</v>
      </c>
      <c r="I345" s="19">
        <f ca="1">IF(Amortización[[#This Row],[saldo de 
cierre]]&gt;0,LastRow-ROW(),0)</f>
        <v>18</v>
      </c>
    </row>
    <row r="346" spans="1:9" ht="15" customHeight="1" x14ac:dyDescent="0.25">
      <c r="A346" s="16">
        <f>ROWS($A$4:A346)</f>
        <v>343</v>
      </c>
      <c r="B346" s="17">
        <f ca="1">IF(ValuesEntered,IF(Amortización[[#This Row],[núm.]]&lt;=Duración_del_préstamo,IF(ROW()-ROW(Amortización[[#Headers],[pago
fecha]])=1,Inicio_del_préstamo,IF(H345&gt;0,EDATE(B345,1),"")),""),"")</f>
        <v>53733</v>
      </c>
      <c r="C346" s="18">
        <f ca="1">IF(ROW()-ROW(Amortización[[#Headers],[saldo de 
apertura]])=1,Importe_del_préstamo,IF(Amortización[[#This Row],[pago
fecha]]="",0,INDEX(Amortización[], ROW()-4,8)))</f>
        <v>18581.400366491682</v>
      </c>
      <c r="D346" s="18">
        <f ca="1">IF(ValuesEntered,IF(ROW()-ROW(Amortización[[#Headers],[interés]])=1,-IPMT(Tasa_de_interés/12,1,Duración_del_préstamo-ROWS($B$4:B346)+1,Amortización[[#This Row],[saldo de 
apertura]]),IFERROR(-IPMT(Tasa_de_interés/12,1,Amortización[[#This Row],[núm.
restante]],C347),0)),0)</f>
        <v>73.271581758310219</v>
      </c>
      <c r="E346" s="18">
        <f ca="1">IFERROR(IF(AND(ValuesEntered,Amortización[[#This Row],[pago
fecha]]&lt;&gt;""),-PPMT(Tasa_de_interés/12,1,Duración_del_préstamo-ROWS($B$4:B346)+1,Amortización[[#This Row],[saldo de 
apertura]]),""),0)</f>
        <v>996.22074449722959</v>
      </c>
      <c r="F346" s="18">
        <f ca="1">IF(Amortización[[#This Row],[pago
fecha]]="",0,Importe_del_impuesto_de_propiedad)</f>
        <v>375</v>
      </c>
      <c r="G346" s="18">
        <f ca="1">IF(Amortización[[#This Row],[pago
fecha]]="",0,Amortización[[#This Row],[interés]]+Amortización[[#This Row],[principal]]+Amortización[[#This Row],[impuesto de propiedad]])</f>
        <v>1444.4923262555399</v>
      </c>
      <c r="H346" s="18">
        <f ca="1">IF(Amortización[[#This Row],[pago
fecha]]="",0,Amortización[[#This Row],[saldo de 
apertura]]-Amortización[[#This Row],[principal]])</f>
        <v>17585.179621994452</v>
      </c>
      <c r="I346" s="19">
        <f ca="1">IF(Amortización[[#This Row],[saldo de 
cierre]]&gt;0,LastRow-ROW(),0)</f>
        <v>17</v>
      </c>
    </row>
    <row r="347" spans="1:9" ht="15" customHeight="1" x14ac:dyDescent="0.25">
      <c r="A347" s="16">
        <f>ROWS($A$4:A347)</f>
        <v>344</v>
      </c>
      <c r="B347" s="17">
        <f ca="1">IF(ValuesEntered,IF(Amortización[[#This Row],[núm.]]&lt;=Duración_del_préstamo,IF(ROW()-ROW(Amortización[[#Headers],[pago
fecha]])=1,Inicio_del_préstamo,IF(H346&gt;0,EDATE(B346,1),"")),""),"")</f>
        <v>53761</v>
      </c>
      <c r="C347" s="18">
        <f ca="1">IF(ROW()-ROW(Amortización[[#Headers],[saldo de 
apertura]])=1,Importe_del_préstamo,IF(Amortización[[#This Row],[pago
fecha]]="",0,INDEX(Amortización[], ROW()-4,8)))</f>
        <v>17585.179621994452</v>
      </c>
      <c r="D347" s="18">
        <f ca="1">IF(ValuesEntered,IF(ROW()-ROW(Amortización[[#Headers],[interés]])=1,-IPMT(Tasa_de_interés/12,1,Duración_del_préstamo-ROWS($B$4:B347)+1,Amortización[[#This Row],[saldo de 
apertura]]),IFERROR(-IPMT(Tasa_de_interés/12,1,Amortización[[#This Row],[núm.
restante]],C348),0)),0)</f>
        <v>69.10336649053535</v>
      </c>
      <c r="E347" s="18">
        <f ca="1">IFERROR(IF(AND(ValuesEntered,Amortización[[#This Row],[pago
fecha]]&lt;&gt;""),-PPMT(Tasa_de_interés/12,1,Duración_del_préstamo-ROWS($B$4:B347)+1,Amortización[[#This Row],[saldo de 
apertura]]),""),0)</f>
        <v>1000.3716642659678</v>
      </c>
      <c r="F347" s="18">
        <f ca="1">IF(Amortización[[#This Row],[pago
fecha]]="",0,Importe_del_impuesto_de_propiedad)</f>
        <v>375</v>
      </c>
      <c r="G347" s="18">
        <f ca="1">IF(Amortización[[#This Row],[pago
fecha]]="",0,Amortización[[#This Row],[interés]]+Amortización[[#This Row],[principal]]+Amortización[[#This Row],[impuesto de propiedad]])</f>
        <v>1444.4750307565032</v>
      </c>
      <c r="H347" s="18">
        <f ca="1">IF(Amortización[[#This Row],[pago
fecha]]="",0,Amortización[[#This Row],[saldo de 
apertura]]-Amortización[[#This Row],[principal]])</f>
        <v>16584.807957728484</v>
      </c>
      <c r="I347" s="19">
        <f ca="1">IF(Amortización[[#This Row],[saldo de 
cierre]]&gt;0,LastRow-ROW(),0)</f>
        <v>16</v>
      </c>
    </row>
    <row r="348" spans="1:9" ht="15" customHeight="1" x14ac:dyDescent="0.25">
      <c r="A348" s="16">
        <f>ROWS($A$4:A348)</f>
        <v>345</v>
      </c>
      <c r="B348" s="17">
        <f ca="1">IF(ValuesEntered,IF(Amortización[[#This Row],[núm.]]&lt;=Duración_del_préstamo,IF(ROW()-ROW(Amortización[[#Headers],[pago
fecha]])=1,Inicio_del_préstamo,IF(H347&gt;0,EDATE(B347,1),"")),""),"")</f>
        <v>53792</v>
      </c>
      <c r="C348" s="18">
        <f ca="1">IF(ROW()-ROW(Amortización[[#Headers],[saldo de 
apertura]])=1,Importe_del_préstamo,IF(Amortización[[#This Row],[pago
fecha]]="",0,INDEX(Amortización[], ROW()-4,8)))</f>
        <v>16584.807957728484</v>
      </c>
      <c r="D348" s="18">
        <f ca="1">IF(ValuesEntered,IF(ROW()-ROW(Amortización[[#Headers],[interés]])=1,-IPMT(Tasa_de_interés/12,1,Duración_del_préstamo-ROWS($B$4:B348)+1,Amortización[[#This Row],[saldo de 
apertura]]),IFERROR(-IPMT(Tasa_de_interés/12,1,Amortización[[#This Row],[núm.
restante]],C349),0)),0)</f>
        <v>64.91778365914476</v>
      </c>
      <c r="E348" s="18">
        <f ca="1">IFERROR(IF(AND(ValuesEntered,Amortización[[#This Row],[pago
fecha]]&lt;&gt;""),-PPMT(Tasa_de_interés/12,1,Duración_del_préstamo-ROWS($B$4:B348)+1,Amortización[[#This Row],[saldo de 
apertura]]),""),0)</f>
        <v>1004.5398795337426</v>
      </c>
      <c r="F348" s="18">
        <f ca="1">IF(Amortización[[#This Row],[pago
fecha]]="",0,Importe_del_impuesto_de_propiedad)</f>
        <v>375</v>
      </c>
      <c r="G348" s="18">
        <f ca="1">IF(Amortización[[#This Row],[pago
fecha]]="",0,Amortización[[#This Row],[interés]]+Amortización[[#This Row],[principal]]+Amortización[[#This Row],[impuesto de propiedad]])</f>
        <v>1444.4576631928874</v>
      </c>
      <c r="H348" s="18">
        <f ca="1">IF(Amortización[[#This Row],[pago
fecha]]="",0,Amortización[[#This Row],[saldo de 
apertura]]-Amortización[[#This Row],[principal]])</f>
        <v>15580.268078194742</v>
      </c>
      <c r="I348" s="19">
        <f ca="1">IF(Amortización[[#This Row],[saldo de 
cierre]]&gt;0,LastRow-ROW(),0)</f>
        <v>15</v>
      </c>
    </row>
    <row r="349" spans="1:9" ht="15" customHeight="1" x14ac:dyDescent="0.25">
      <c r="A349" s="16">
        <f>ROWS($A$4:A349)</f>
        <v>346</v>
      </c>
      <c r="B349" s="17">
        <f ca="1">IF(ValuesEntered,IF(Amortización[[#This Row],[núm.]]&lt;=Duración_del_préstamo,IF(ROW()-ROW(Amortización[[#Headers],[pago
fecha]])=1,Inicio_del_préstamo,IF(H348&gt;0,EDATE(B348,1),"")),""),"")</f>
        <v>53822</v>
      </c>
      <c r="C349" s="18">
        <f ca="1">IF(ROW()-ROW(Amortización[[#Headers],[saldo de 
apertura]])=1,Importe_del_préstamo,IF(Amortización[[#This Row],[pago
fecha]]="",0,INDEX(Amortización[], ROW()-4,8)))</f>
        <v>15580.268078194742</v>
      </c>
      <c r="D349" s="18">
        <f ca="1">IF(ValuesEntered,IF(ROW()-ROW(Amortización[[#Headers],[interés]])=1,-IPMT(Tasa_de_interés/12,1,Duración_del_préstamo-ROWS($B$4:B349)+1,Amortización[[#This Row],[saldo de 
apertura]]),IFERROR(-IPMT(Tasa_de_interés/12,1,Amortización[[#This Row],[núm.
restante]],C350),0)),0)</f>
        <v>60.714760899290035</v>
      </c>
      <c r="E349" s="18">
        <f ca="1">IFERROR(IF(AND(ValuesEntered,Amortización[[#This Row],[pago
fecha]]&lt;&gt;""),-PPMT(Tasa_de_interés/12,1,Duración_del_préstamo-ROWS($B$4:B349)+1,Amortización[[#This Row],[saldo de 
apertura]]),""),0)</f>
        <v>1008.7254623651334</v>
      </c>
      <c r="F349" s="18">
        <f ca="1">IF(Amortización[[#This Row],[pago
fecha]]="",0,Importe_del_impuesto_de_propiedad)</f>
        <v>375</v>
      </c>
      <c r="G349" s="18">
        <f ca="1">IF(Amortización[[#This Row],[pago
fecha]]="",0,Amortización[[#This Row],[interés]]+Amortización[[#This Row],[principal]]+Amortización[[#This Row],[impuesto de propiedad]])</f>
        <v>1444.4402232644234</v>
      </c>
      <c r="H349" s="18">
        <f ca="1">IF(Amortización[[#This Row],[pago
fecha]]="",0,Amortización[[#This Row],[saldo de 
apertura]]-Amortización[[#This Row],[principal]])</f>
        <v>14571.542615829609</v>
      </c>
      <c r="I349" s="19">
        <f ca="1">IF(Amortización[[#This Row],[saldo de 
cierre]]&gt;0,LastRow-ROW(),0)</f>
        <v>14</v>
      </c>
    </row>
    <row r="350" spans="1:9" ht="15" customHeight="1" x14ac:dyDescent="0.25">
      <c r="A350" s="16">
        <f>ROWS($A$4:A350)</f>
        <v>347</v>
      </c>
      <c r="B350" s="17">
        <f ca="1">IF(ValuesEntered,IF(Amortización[[#This Row],[núm.]]&lt;=Duración_del_préstamo,IF(ROW()-ROW(Amortización[[#Headers],[pago
fecha]])=1,Inicio_del_préstamo,IF(H349&gt;0,EDATE(B349,1),"")),""),"")</f>
        <v>53853</v>
      </c>
      <c r="C350" s="18">
        <f ca="1">IF(ROW()-ROW(Amortización[[#Headers],[saldo de 
apertura]])=1,Importe_del_préstamo,IF(Amortización[[#This Row],[pago
fecha]]="",0,INDEX(Amortización[], ROW()-4,8)))</f>
        <v>14571.542615829609</v>
      </c>
      <c r="D350" s="18">
        <f ca="1">IF(ValuesEntered,IF(ROW()-ROW(Amortización[[#Headers],[interés]])=1,-IPMT(Tasa_de_interés/12,1,Duración_del_préstamo-ROWS($B$4:B350)+1,Amortización[[#This Row],[saldo de 
apertura]]),IFERROR(-IPMT(Tasa_de_interés/12,1,Amortización[[#This Row],[núm.
restante]],C351),0)),0)</f>
        <v>56.494225544602585</v>
      </c>
      <c r="E350" s="18">
        <f ca="1">IFERROR(IF(AND(ValuesEntered,Amortización[[#This Row],[pago
fecha]]&lt;&gt;""),-PPMT(Tasa_de_interés/12,1,Duración_del_préstamo-ROWS($B$4:B350)+1,Amortización[[#This Row],[saldo de 
apertura]]),""),0)</f>
        <v>1012.9284851249878</v>
      </c>
      <c r="F350" s="18">
        <f ca="1">IF(Amortización[[#This Row],[pago
fecha]]="",0,Importe_del_impuesto_de_propiedad)</f>
        <v>375</v>
      </c>
      <c r="G350" s="18">
        <f ca="1">IF(Amortización[[#This Row],[pago
fecha]]="",0,Amortización[[#This Row],[interés]]+Amortización[[#This Row],[principal]]+Amortización[[#This Row],[impuesto de propiedad]])</f>
        <v>1444.4227106695903</v>
      </c>
      <c r="H350" s="18">
        <f ca="1">IF(Amortización[[#This Row],[pago
fecha]]="",0,Amortización[[#This Row],[saldo de 
apertura]]-Amortización[[#This Row],[principal]])</f>
        <v>13558.61413070462</v>
      </c>
      <c r="I350" s="19">
        <f ca="1">IF(Amortización[[#This Row],[saldo de 
cierre]]&gt;0,LastRow-ROW(),0)</f>
        <v>13</v>
      </c>
    </row>
    <row r="351" spans="1:9" ht="15" customHeight="1" x14ac:dyDescent="0.25">
      <c r="A351" s="16">
        <f>ROWS($A$4:A351)</f>
        <v>348</v>
      </c>
      <c r="B351" s="17">
        <f ca="1">IF(ValuesEntered,IF(Amortización[[#This Row],[núm.]]&lt;=Duración_del_préstamo,IF(ROW()-ROW(Amortización[[#Headers],[pago
fecha]])=1,Inicio_del_préstamo,IF(H350&gt;0,EDATE(B350,1),"")),""),"")</f>
        <v>53883</v>
      </c>
      <c r="C351" s="18">
        <f ca="1">IF(ROW()-ROW(Amortización[[#Headers],[saldo de 
apertura]])=1,Importe_del_préstamo,IF(Amortización[[#This Row],[pago
fecha]]="",0,INDEX(Amortización[], ROW()-4,8)))</f>
        <v>13558.61413070462</v>
      </c>
      <c r="D351" s="18">
        <f ca="1">IF(ValuesEntered,IF(ROW()-ROW(Amortización[[#Headers],[interés]])=1,-IPMT(Tasa_de_interés/12,1,Duración_del_préstamo-ROWS($B$4:B351)+1,Amortización[[#This Row],[saldo de 
apertura]]),IFERROR(-IPMT(Tasa_de_interés/12,1,Amortización[[#This Row],[núm.
restante]],C352),0)),0)</f>
        <v>52.256104625937269</v>
      </c>
      <c r="E351" s="18">
        <f ca="1">IFERROR(IF(AND(ValuesEntered,Amortización[[#This Row],[pago
fecha]]&lt;&gt;""),-PPMT(Tasa_de_interés/12,1,Duración_del_préstamo-ROWS($B$4:B351)+1,Amortización[[#This Row],[saldo de 
apertura]]),""),0)</f>
        <v>1017.1490204796754</v>
      </c>
      <c r="F351" s="18">
        <f ca="1">IF(Amortización[[#This Row],[pago
fecha]]="",0,Importe_del_impuesto_de_propiedad)</f>
        <v>375</v>
      </c>
      <c r="G351" s="18">
        <f ca="1">IF(Amortización[[#This Row],[pago
fecha]]="",0,Amortización[[#This Row],[interés]]+Amortización[[#This Row],[principal]]+Amortización[[#This Row],[impuesto de propiedad]])</f>
        <v>1444.4051251056126</v>
      </c>
      <c r="H351" s="18">
        <f ca="1">IF(Amortización[[#This Row],[pago
fecha]]="",0,Amortización[[#This Row],[saldo de 
apertura]]-Amortización[[#This Row],[principal]])</f>
        <v>12541.465110224945</v>
      </c>
      <c r="I351" s="19">
        <f ca="1">IF(Amortización[[#This Row],[saldo de 
cierre]]&gt;0,LastRow-ROW(),0)</f>
        <v>12</v>
      </c>
    </row>
    <row r="352" spans="1:9" ht="15" customHeight="1" x14ac:dyDescent="0.25">
      <c r="A352" s="16">
        <f>ROWS($A$4:A352)</f>
        <v>349</v>
      </c>
      <c r="B352" s="17">
        <f ca="1">IF(ValuesEntered,IF(Amortización[[#This Row],[núm.]]&lt;=Duración_del_préstamo,IF(ROW()-ROW(Amortización[[#Headers],[pago
fecha]])=1,Inicio_del_préstamo,IF(H351&gt;0,EDATE(B351,1),"")),""),"")</f>
        <v>53914</v>
      </c>
      <c r="C352" s="18">
        <f ca="1">IF(ROW()-ROW(Amortización[[#Headers],[saldo de 
apertura]])=1,Importe_del_préstamo,IF(Amortización[[#This Row],[pago
fecha]]="",0,INDEX(Amortización[], ROW()-4,8)))</f>
        <v>12541.465110224945</v>
      </c>
      <c r="D352" s="18">
        <f ca="1">IF(ValuesEntered,IF(ROW()-ROW(Amortización[[#Headers],[interés]])=1,-IPMT(Tasa_de_interés/12,1,Duración_del_préstamo-ROWS($B$4:B352)+1,Amortización[[#This Row],[saldo de 
apertura]]),IFERROR(-IPMT(Tasa_de_interés/12,1,Amortización[[#This Row],[núm.
restante]],C353),0)),0)</f>
        <v>48.000324870110852</v>
      </c>
      <c r="E352" s="18">
        <f ca="1">IFERROR(IF(AND(ValuesEntered,Amortización[[#This Row],[pago
fecha]]&lt;&gt;""),-PPMT(Tasa_de_interés/12,1,Duración_del_préstamo-ROWS($B$4:B352)+1,Amortización[[#This Row],[saldo de 
apertura]]),""),0)</f>
        <v>1021.3871413983405</v>
      </c>
      <c r="F352" s="18">
        <f ca="1">IF(Amortización[[#This Row],[pago
fecha]]="",0,Importe_del_impuesto_de_propiedad)</f>
        <v>375</v>
      </c>
      <c r="G352" s="18">
        <f ca="1">IF(Amortización[[#This Row],[pago
fecha]]="",0,Amortización[[#This Row],[interés]]+Amortización[[#This Row],[principal]]+Amortización[[#This Row],[impuesto de propiedad]])</f>
        <v>1444.3874662684514</v>
      </c>
      <c r="H352" s="18">
        <f ca="1">IF(Amortización[[#This Row],[pago
fecha]]="",0,Amortización[[#This Row],[saldo de 
apertura]]-Amortización[[#This Row],[principal]])</f>
        <v>11520.077968826605</v>
      </c>
      <c r="I352" s="19">
        <f ca="1">IF(Amortización[[#This Row],[saldo de 
cierre]]&gt;0,LastRow-ROW(),0)</f>
        <v>11</v>
      </c>
    </row>
    <row r="353" spans="1:9" ht="15" customHeight="1" x14ac:dyDescent="0.25">
      <c r="A353" s="16">
        <f>ROWS($A$4:A353)</f>
        <v>350</v>
      </c>
      <c r="B353" s="17">
        <f ca="1">IF(ValuesEntered,IF(Amortización[[#This Row],[núm.]]&lt;=Duración_del_préstamo,IF(ROW()-ROW(Amortización[[#Headers],[pago
fecha]])=1,Inicio_del_préstamo,IF(H352&gt;0,EDATE(B352,1),"")),""),"")</f>
        <v>53945</v>
      </c>
      <c r="C353" s="18">
        <f ca="1">IF(ROW()-ROW(Amortización[[#Headers],[saldo de 
apertura]])=1,Importe_del_préstamo,IF(Amortización[[#This Row],[pago
fecha]]="",0,INDEX(Amortización[], ROW()-4,8)))</f>
        <v>11520.077968826605</v>
      </c>
      <c r="D353" s="18">
        <f ca="1">IF(ValuesEntered,IF(ROW()-ROW(Amortización[[#Headers],[interés]])=1,-IPMT(Tasa_de_interés/12,1,Duración_del_préstamo-ROWS($B$4:B353)+1,Amortización[[#This Row],[saldo de 
apertura]]),IFERROR(-IPMT(Tasa_de_interés/12,1,Amortización[[#This Row],[núm.
restante]],C354),0)),0)</f>
        <v>43.726812698635158</v>
      </c>
      <c r="E353" s="18">
        <f ca="1">IFERROR(IF(AND(ValuesEntered,Amortización[[#This Row],[pago
fecha]]&lt;&gt;""),-PPMT(Tasa_de_interés/12,1,Duración_del_préstamo-ROWS($B$4:B353)+1,Amortización[[#This Row],[saldo de 
apertura]]),""),0)</f>
        <v>1025.642921154167</v>
      </c>
      <c r="F353" s="18">
        <f ca="1">IF(Amortización[[#This Row],[pago
fecha]]="",0,Importe_del_impuesto_de_propiedad)</f>
        <v>375</v>
      </c>
      <c r="G353" s="18">
        <f ca="1">IF(Amortización[[#This Row],[pago
fecha]]="",0,Amortización[[#This Row],[interés]]+Amortización[[#This Row],[principal]]+Amortización[[#This Row],[impuesto de propiedad]])</f>
        <v>1444.369733852802</v>
      </c>
      <c r="H353" s="18">
        <f ca="1">IF(Amortización[[#This Row],[pago
fecha]]="",0,Amortización[[#This Row],[saldo de 
apertura]]-Amortización[[#This Row],[principal]])</f>
        <v>10494.435047672438</v>
      </c>
      <c r="I353" s="19">
        <f ca="1">IF(Amortización[[#This Row],[saldo de 
cierre]]&gt;0,LastRow-ROW(),0)</f>
        <v>10</v>
      </c>
    </row>
    <row r="354" spans="1:9" ht="15" customHeight="1" x14ac:dyDescent="0.25">
      <c r="A354" s="16">
        <f>ROWS($A$4:A354)</f>
        <v>351</v>
      </c>
      <c r="B354" s="17">
        <f ca="1">IF(ValuesEntered,IF(Amortización[[#This Row],[núm.]]&lt;=Duración_del_préstamo,IF(ROW()-ROW(Amortización[[#Headers],[pago
fecha]])=1,Inicio_del_préstamo,IF(H353&gt;0,EDATE(B353,1),"")),""),"")</f>
        <v>53975</v>
      </c>
      <c r="C354" s="18">
        <f ca="1">IF(ROW()-ROW(Amortización[[#Headers],[saldo de 
apertura]])=1,Importe_del_préstamo,IF(Amortización[[#This Row],[pago
fecha]]="",0,INDEX(Amortización[], ROW()-4,8)))</f>
        <v>10494.435047672438</v>
      </c>
      <c r="D354" s="18">
        <f ca="1">IF(ValuesEntered,IF(ROW()-ROW(Amortización[[#Headers],[interés]])=1,-IPMT(Tasa_de_interés/12,1,Duración_del_préstamo-ROWS($B$4:B354)+1,Amortización[[#This Row],[saldo de 
apertura]]),IFERROR(-IPMT(Tasa_de_interés/12,1,Amortización[[#This Row],[núm.
restante]],C355),0)),0)</f>
        <v>39.435494226444973</v>
      </c>
      <c r="E354" s="18">
        <f ca="1">IFERROR(IF(AND(ValuesEntered,Amortización[[#This Row],[pago
fecha]]&lt;&gt;""),-PPMT(Tasa_de_interés/12,1,Duración_del_préstamo-ROWS($B$4:B354)+1,Amortización[[#This Row],[saldo de 
apertura]]),""),0)</f>
        <v>1029.9164333256426</v>
      </c>
      <c r="F354" s="18">
        <f ca="1">IF(Amortización[[#This Row],[pago
fecha]]="",0,Importe_del_impuesto_de_propiedad)</f>
        <v>375</v>
      </c>
      <c r="G354" s="18">
        <f ca="1">IF(Amortización[[#This Row],[pago
fecha]]="",0,Amortización[[#This Row],[interés]]+Amortización[[#This Row],[principal]]+Amortización[[#This Row],[impuesto de propiedad]])</f>
        <v>1444.3519275520875</v>
      </c>
      <c r="H354" s="18">
        <f ca="1">IF(Amortización[[#This Row],[pago
fecha]]="",0,Amortización[[#This Row],[saldo de 
apertura]]-Amortización[[#This Row],[principal]])</f>
        <v>9464.5186143467945</v>
      </c>
      <c r="I354" s="19">
        <f ca="1">IF(Amortización[[#This Row],[saldo de 
cierre]]&gt;0,LastRow-ROW(),0)</f>
        <v>9</v>
      </c>
    </row>
    <row r="355" spans="1:9" ht="15" customHeight="1" x14ac:dyDescent="0.25">
      <c r="A355" s="16">
        <f>ROWS($A$4:A355)</f>
        <v>352</v>
      </c>
      <c r="B355" s="17">
        <f ca="1">IF(ValuesEntered,IF(Amortización[[#This Row],[núm.]]&lt;=Duración_del_préstamo,IF(ROW()-ROW(Amortización[[#Headers],[pago
fecha]])=1,Inicio_del_préstamo,IF(H354&gt;0,EDATE(B354,1),"")),""),"")</f>
        <v>54006</v>
      </c>
      <c r="C355" s="18">
        <f ca="1">IF(ROW()-ROW(Amortización[[#Headers],[saldo de 
apertura]])=1,Importe_del_préstamo,IF(Amortización[[#This Row],[pago
fecha]]="",0,INDEX(Amortización[], ROW()-4,8)))</f>
        <v>9464.5186143467945</v>
      </c>
      <c r="D355" s="18">
        <f ca="1">IF(ValuesEntered,IF(ROW()-ROW(Amortización[[#Headers],[interés]])=1,-IPMT(Tasa_de_interés/12,1,Duración_del_préstamo-ROWS($B$4:B355)+1,Amortización[[#This Row],[saldo de 
apertura]]),IFERROR(-IPMT(Tasa_de_interés/12,1,Amortización[[#This Row],[núm.
restante]],C356),0)),0)</f>
        <v>35.126295260620672</v>
      </c>
      <c r="E355" s="18">
        <f ca="1">IFERROR(IF(AND(ValuesEntered,Amortización[[#This Row],[pago
fecha]]&lt;&gt;""),-PPMT(Tasa_de_interés/12,1,Duración_del_préstamo-ROWS($B$4:B355)+1,Amortización[[#This Row],[saldo de 
apertura]]),""),0)</f>
        <v>1034.207751797833</v>
      </c>
      <c r="F355" s="18">
        <f ca="1">IF(Amortización[[#This Row],[pago
fecha]]="",0,Importe_del_impuesto_de_propiedad)</f>
        <v>375</v>
      </c>
      <c r="G355" s="18">
        <f ca="1">IF(Amortización[[#This Row],[pago
fecha]]="",0,Amortización[[#This Row],[interés]]+Amortización[[#This Row],[principal]]+Amortización[[#This Row],[impuesto de propiedad]])</f>
        <v>1444.3340470584537</v>
      </c>
      <c r="H355" s="18">
        <f ca="1">IF(Amortización[[#This Row],[pago
fecha]]="",0,Amortización[[#This Row],[saldo de 
apertura]]-Amortización[[#This Row],[principal]])</f>
        <v>8430.3108625489622</v>
      </c>
      <c r="I355" s="19">
        <f ca="1">IF(Amortización[[#This Row],[saldo de 
cierre]]&gt;0,LastRow-ROW(),0)</f>
        <v>8</v>
      </c>
    </row>
    <row r="356" spans="1:9" ht="15" customHeight="1" x14ac:dyDescent="0.25">
      <c r="A356" s="16">
        <f>ROWS($A$4:A356)</f>
        <v>353</v>
      </c>
      <c r="B356" s="17">
        <f ca="1">IF(ValuesEntered,IF(Amortización[[#This Row],[núm.]]&lt;=Duración_del_préstamo,IF(ROW()-ROW(Amortización[[#Headers],[pago
fecha]])=1,Inicio_del_préstamo,IF(H355&gt;0,EDATE(B355,1),"")),""),"")</f>
        <v>54036</v>
      </c>
      <c r="C356" s="18">
        <f ca="1">IF(ROW()-ROW(Amortización[[#Headers],[saldo de 
apertura]])=1,Importe_del_préstamo,IF(Amortización[[#This Row],[pago
fecha]]="",0,INDEX(Amortización[], ROW()-4,8)))</f>
        <v>8430.3108625489622</v>
      </c>
      <c r="D356" s="18">
        <f ca="1">IF(ValuesEntered,IF(ROW()-ROW(Amortización[[#Headers],[interés]])=1,-IPMT(Tasa_de_interés/12,1,Duración_del_préstamo-ROWS($B$4:B356)+1,Amortización[[#This Row],[saldo de 
apertura]]),IFERROR(-IPMT(Tasa_de_interés/12,1,Amortización[[#This Row],[núm.
restante]],C357),0)),0)</f>
        <v>30.799141299105436</v>
      </c>
      <c r="E356" s="18">
        <f ca="1">IFERROR(IF(AND(ValuesEntered,Amortización[[#This Row],[pago
fecha]]&lt;&gt;""),-PPMT(Tasa_de_interés/12,1,Duración_del_préstamo-ROWS($B$4:B356)+1,Amortización[[#This Row],[saldo de 
apertura]]),""),0)</f>
        <v>1038.5169507636572</v>
      </c>
      <c r="F356" s="18">
        <f ca="1">IF(Amortización[[#This Row],[pago
fecha]]="",0,Importe_del_impuesto_de_propiedad)</f>
        <v>375</v>
      </c>
      <c r="G356" s="18">
        <f ca="1">IF(Amortización[[#This Row],[pago
fecha]]="",0,Amortización[[#This Row],[interés]]+Amortización[[#This Row],[principal]]+Amortización[[#This Row],[impuesto de propiedad]])</f>
        <v>1444.3160920627627</v>
      </c>
      <c r="H356" s="18">
        <f ca="1">IF(Amortización[[#This Row],[pago
fecha]]="",0,Amortización[[#This Row],[saldo de 
apertura]]-Amortización[[#This Row],[principal]])</f>
        <v>7391.7939117853048</v>
      </c>
      <c r="I356" s="19">
        <f ca="1">IF(Amortización[[#This Row],[saldo de 
cierre]]&gt;0,LastRow-ROW(),0)</f>
        <v>7</v>
      </c>
    </row>
    <row r="357" spans="1:9" ht="15" customHeight="1" x14ac:dyDescent="0.25">
      <c r="A357" s="16">
        <f>ROWS($A$4:A357)</f>
        <v>354</v>
      </c>
      <c r="B357" s="17">
        <f ca="1">IF(ValuesEntered,IF(Amortización[[#This Row],[núm.]]&lt;=Duración_del_préstamo,IF(ROW()-ROW(Amortización[[#Headers],[pago
fecha]])=1,Inicio_del_préstamo,IF(H356&gt;0,EDATE(B356,1),"")),""),"")</f>
        <v>54067</v>
      </c>
      <c r="C357" s="18">
        <f ca="1">IF(ROW()-ROW(Amortización[[#Headers],[saldo de 
apertura]])=1,Importe_del_préstamo,IF(Amortización[[#This Row],[pago
fecha]]="",0,INDEX(Amortización[], ROW()-4,8)))</f>
        <v>7391.7939117853048</v>
      </c>
      <c r="D357" s="18">
        <f ca="1">IF(ValuesEntered,IF(ROW()-ROW(Amortización[[#Headers],[interés]])=1,-IPMT(Tasa_de_interés/12,1,Duración_del_préstamo-ROWS($B$4:B357)+1,Amortización[[#This Row],[saldo de 
apertura]]),IFERROR(-IPMT(Tasa_de_interés/12,1,Amortización[[#This Row],[núm.
restante]],C358),0)),0)</f>
        <v>26.45395752941722</v>
      </c>
      <c r="E357" s="18">
        <f ca="1">IFERROR(IF(AND(ValuesEntered,Amortización[[#This Row],[pago
fecha]]&lt;&gt;""),-PPMT(Tasa_de_interés/12,1,Duración_del_préstamo-ROWS($B$4:B357)+1,Amortización[[#This Row],[saldo de 
apertura]]),""),0)</f>
        <v>1042.8441047251722</v>
      </c>
      <c r="F357" s="18">
        <f ca="1">IF(Amortización[[#This Row],[pago
fecha]]="",0,Importe_del_impuesto_de_propiedad)</f>
        <v>375</v>
      </c>
      <c r="G357" s="18">
        <f ca="1">IF(Amortización[[#This Row],[pago
fecha]]="",0,Amortización[[#This Row],[interés]]+Amortización[[#This Row],[principal]]+Amortización[[#This Row],[impuesto de propiedad]])</f>
        <v>1444.2980622545895</v>
      </c>
      <c r="H357" s="18">
        <f ca="1">IF(Amortización[[#This Row],[pago
fecha]]="",0,Amortización[[#This Row],[saldo de 
apertura]]-Amortización[[#This Row],[principal]])</f>
        <v>6348.949807060133</v>
      </c>
      <c r="I357" s="19">
        <f ca="1">IF(Amortización[[#This Row],[saldo de 
cierre]]&gt;0,LastRow-ROW(),0)</f>
        <v>6</v>
      </c>
    </row>
    <row r="358" spans="1:9" ht="15" customHeight="1" x14ac:dyDescent="0.25">
      <c r="A358" s="16">
        <f>ROWS($A$4:A358)</f>
        <v>355</v>
      </c>
      <c r="B358" s="17">
        <f ca="1">IF(ValuesEntered,IF(Amortización[[#This Row],[núm.]]&lt;=Duración_del_préstamo,IF(ROW()-ROW(Amortización[[#Headers],[pago
fecha]])=1,Inicio_del_préstamo,IF(H357&gt;0,EDATE(B357,1),"")),""),"")</f>
        <v>54098</v>
      </c>
      <c r="C358" s="18">
        <f ca="1">IF(ROW()-ROW(Amortización[[#Headers],[saldo de 
apertura]])=1,Importe_del_préstamo,IF(Amortización[[#This Row],[pago
fecha]]="",0,INDEX(Amortización[], ROW()-4,8)))</f>
        <v>6348.949807060133</v>
      </c>
      <c r="D358" s="18">
        <f ca="1">IF(ValuesEntered,IF(ROW()-ROW(Amortización[[#Headers],[interés]])=1,-IPMT(Tasa_de_interés/12,1,Duración_del_préstamo-ROWS($B$4:B358)+1,Amortización[[#This Row],[saldo de 
apertura]]),IFERROR(-IPMT(Tasa_de_interés/12,1,Amortización[[#This Row],[núm.
restante]],C359),0)),0)</f>
        <v>22.090668827355298</v>
      </c>
      <c r="E358" s="18">
        <f ca="1">IFERROR(IF(AND(ValuesEntered,Amortización[[#This Row],[pago
fecha]]&lt;&gt;""),-PPMT(Tasa_de_interés/12,1,Duración_del_préstamo-ROWS($B$4:B358)+1,Amortización[[#This Row],[saldo de 
apertura]]),""),0)</f>
        <v>1047.1892884948606</v>
      </c>
      <c r="F358" s="18">
        <f ca="1">IF(Amortización[[#This Row],[pago
fecha]]="",0,Importe_del_impuesto_de_propiedad)</f>
        <v>375</v>
      </c>
      <c r="G358" s="18">
        <f ca="1">IF(Amortización[[#This Row],[pago
fecha]]="",0,Amortización[[#This Row],[interés]]+Amortización[[#This Row],[principal]]+Amortización[[#This Row],[impuesto de propiedad]])</f>
        <v>1444.279957322216</v>
      </c>
      <c r="H358" s="18">
        <f ca="1">IF(Amortización[[#This Row],[pago
fecha]]="",0,Amortización[[#This Row],[saldo de 
apertura]]-Amortización[[#This Row],[principal]])</f>
        <v>5301.7605185652719</v>
      </c>
      <c r="I358" s="19">
        <f ca="1">IF(Amortización[[#This Row],[saldo de 
cierre]]&gt;0,LastRow-ROW(),0)</f>
        <v>5</v>
      </c>
    </row>
    <row r="359" spans="1:9" ht="15" customHeight="1" x14ac:dyDescent="0.25">
      <c r="A359" s="16">
        <f>ROWS($A$4:A359)</f>
        <v>356</v>
      </c>
      <c r="B359" s="17">
        <f ca="1">IF(ValuesEntered,IF(Amortización[[#This Row],[núm.]]&lt;=Duración_del_préstamo,IF(ROW()-ROW(Amortización[[#Headers],[pago
fecha]])=1,Inicio_del_préstamo,IF(H358&gt;0,EDATE(B358,1),"")),""),"")</f>
        <v>54127</v>
      </c>
      <c r="C359" s="18">
        <f ca="1">IF(ROW()-ROW(Amortización[[#Headers],[saldo de 
apertura]])=1,Importe_del_préstamo,IF(Amortización[[#This Row],[pago
fecha]]="",0,INDEX(Amortización[], ROW()-4,8)))</f>
        <v>5301.7605185652719</v>
      </c>
      <c r="D359" s="18">
        <f ca="1">IF(ValuesEntered,IF(ROW()-ROW(Amortización[[#Headers],[interés]])=1,-IPMT(Tasa_de_interés/12,1,Duración_del_préstamo-ROWS($B$4:B359)+1,Amortización[[#This Row],[saldo de 
apertura]]),IFERROR(-IPMT(Tasa_de_interés/12,1,Amortización[[#This Row],[núm.
restante]],C360),0)),0)</f>
        <v>17.709199755701455</v>
      </c>
      <c r="E359" s="18">
        <f ca="1">IFERROR(IF(AND(ValuesEntered,Amortización[[#This Row],[pago
fecha]]&lt;&gt;""),-PPMT(Tasa_de_interés/12,1,Duración_del_préstamo-ROWS($B$4:B359)+1,Amortización[[#This Row],[saldo de 
apertura]]),""),0)</f>
        <v>1051.5525771969224</v>
      </c>
      <c r="F359" s="18">
        <f ca="1">IF(Amortización[[#This Row],[pago
fecha]]="",0,Importe_del_impuesto_de_propiedad)</f>
        <v>375</v>
      </c>
      <c r="G359" s="18">
        <f ca="1">IF(Amortización[[#This Row],[pago
fecha]]="",0,Amortización[[#This Row],[interés]]+Amortización[[#This Row],[principal]]+Amortización[[#This Row],[impuesto de propiedad]])</f>
        <v>1444.2617769526239</v>
      </c>
      <c r="H359" s="18">
        <f ca="1">IF(Amortización[[#This Row],[pago
fecha]]="",0,Amortización[[#This Row],[saldo de 
apertura]]-Amortización[[#This Row],[principal]])</f>
        <v>4250.2079413683496</v>
      </c>
      <c r="I359" s="19">
        <f ca="1">IF(Amortización[[#This Row],[saldo de 
cierre]]&gt;0,LastRow-ROW(),0)</f>
        <v>4</v>
      </c>
    </row>
    <row r="360" spans="1:9" ht="15" customHeight="1" x14ac:dyDescent="0.25">
      <c r="A360" s="16">
        <f>ROWS($A$4:A360)</f>
        <v>357</v>
      </c>
      <c r="B360" s="17">
        <f ca="1">IF(ValuesEntered,IF(Amortización[[#This Row],[núm.]]&lt;=Duración_del_préstamo,IF(ROW()-ROW(Amortización[[#Headers],[pago
fecha]])=1,Inicio_del_préstamo,IF(H359&gt;0,EDATE(B359,1),"")),""),"")</f>
        <v>54158</v>
      </c>
      <c r="C360" s="18">
        <f ca="1">IF(ROW()-ROW(Amortización[[#Headers],[saldo de 
apertura]])=1,Importe_del_préstamo,IF(Amortización[[#This Row],[pago
fecha]]="",0,INDEX(Amortización[], ROW()-4,8)))</f>
        <v>4250.2079413683496</v>
      </c>
      <c r="D360" s="18">
        <f ca="1">IF(ValuesEntered,IF(ROW()-ROW(Amortización[[#Headers],[interés]])=1,-IPMT(Tasa_de_interés/12,1,Duración_del_préstamo-ROWS($B$4:B360)+1,Amortización[[#This Row],[saldo de 
apertura]]),IFERROR(-IPMT(Tasa_de_interés/12,1,Amortización[[#This Row],[núm.
restante]],C361),0)),0)</f>
        <v>13.309474562915721</v>
      </c>
      <c r="E360" s="18">
        <f ca="1">IFERROR(IF(AND(ValuesEntered,Amortización[[#This Row],[pago
fecha]]&lt;&gt;""),-PPMT(Tasa_de_interés/12,1,Duración_del_préstamo-ROWS($B$4:B360)+1,Amortización[[#This Row],[saldo de 
apertura]]),""),0)</f>
        <v>1055.9340462685764</v>
      </c>
      <c r="F360" s="18">
        <f ca="1">IF(Amortización[[#This Row],[pago
fecha]]="",0,Importe_del_impuesto_de_propiedad)</f>
        <v>375</v>
      </c>
      <c r="G360" s="18">
        <f ca="1">IF(Amortización[[#This Row],[pago
fecha]]="",0,Amortización[[#This Row],[interés]]+Amortización[[#This Row],[principal]]+Amortización[[#This Row],[impuesto de propiedad]])</f>
        <v>1444.2435208314921</v>
      </c>
      <c r="H360" s="18">
        <f ca="1">IF(Amortización[[#This Row],[pago
fecha]]="",0,Amortización[[#This Row],[saldo de 
apertura]]-Amortización[[#This Row],[principal]])</f>
        <v>3194.2738950997732</v>
      </c>
      <c r="I360" s="19">
        <f ca="1">IF(Amortización[[#This Row],[saldo de 
cierre]]&gt;0,LastRow-ROW(),0)</f>
        <v>3</v>
      </c>
    </row>
    <row r="361" spans="1:9" ht="15" customHeight="1" x14ac:dyDescent="0.25">
      <c r="A361" s="16">
        <f>ROWS($A$4:A361)</f>
        <v>358</v>
      </c>
      <c r="B361" s="17">
        <f ca="1">IF(ValuesEntered,IF(Amortización[[#This Row],[núm.]]&lt;=Duración_del_préstamo,IF(ROW()-ROW(Amortización[[#Headers],[pago
fecha]])=1,Inicio_del_préstamo,IF(H360&gt;0,EDATE(B360,1),"")),""),"")</f>
        <v>54188</v>
      </c>
      <c r="C361" s="18">
        <f ca="1">IF(ROW()-ROW(Amortización[[#Headers],[saldo de 
apertura]])=1,Importe_del_préstamo,IF(Amortización[[#This Row],[pago
fecha]]="",0,INDEX(Amortización[], ROW()-4,8)))</f>
        <v>3194.2738950997732</v>
      </c>
      <c r="D361" s="18">
        <f ca="1">IF(ValuesEntered,IF(ROW()-ROW(Amortización[[#Headers],[interés]])=1,-IPMT(Tasa_de_interés/12,1,Duración_del_préstamo-ROWS($B$4:B361)+1,Amortización[[#This Row],[saldo de 
apertura]]),IFERROR(-IPMT(Tasa_de_interés/12,1,Amortización[[#This Row],[núm.
restante]],C362),0)),0)</f>
        <v>8.8914171818267125</v>
      </c>
      <c r="E361" s="18">
        <f ca="1">IFERROR(IF(AND(ValuesEntered,Amortización[[#This Row],[pago
fecha]]&lt;&gt;""),-PPMT(Tasa_de_interés/12,1,Duración_del_préstamo-ROWS($B$4:B361)+1,Amortización[[#This Row],[saldo de 
apertura]]),""),0)</f>
        <v>1060.3337714613619</v>
      </c>
      <c r="F361" s="18">
        <f ca="1">IF(Amortización[[#This Row],[pago
fecha]]="",0,Importe_del_impuesto_de_propiedad)</f>
        <v>375</v>
      </c>
      <c r="G361" s="18">
        <f ca="1">IF(Amortización[[#This Row],[pago
fecha]]="",0,Amortización[[#This Row],[interés]]+Amortización[[#This Row],[principal]]+Amortización[[#This Row],[impuesto de propiedad]])</f>
        <v>1444.2251886431886</v>
      </c>
      <c r="H361" s="18">
        <f ca="1">IF(Amortización[[#This Row],[pago
fecha]]="",0,Amortización[[#This Row],[saldo de 
apertura]]-Amortización[[#This Row],[principal]])</f>
        <v>2133.940123638411</v>
      </c>
      <c r="I361" s="19">
        <f ca="1">IF(Amortización[[#This Row],[saldo de 
cierre]]&gt;0,LastRow-ROW(),0)</f>
        <v>2</v>
      </c>
    </row>
    <row r="362" spans="1:9" ht="15" customHeight="1" x14ac:dyDescent="0.25">
      <c r="A362" s="16">
        <f>ROWS($A$4:A362)</f>
        <v>359</v>
      </c>
      <c r="B362" s="17">
        <f ca="1">IF(ValuesEntered,IF(Amortización[[#This Row],[núm.]]&lt;=Duración_del_préstamo,IF(ROW()-ROW(Amortización[[#Headers],[pago
fecha]])=1,Inicio_del_préstamo,IF(H361&gt;0,EDATE(B361,1),"")),""),"")</f>
        <v>54219</v>
      </c>
      <c r="C362" s="18">
        <f ca="1">IF(ROW()-ROW(Amortización[[#Headers],[saldo de 
apertura]])=1,Importe_del_préstamo,IF(Amortización[[#This Row],[pago
fecha]]="",0,INDEX(Amortización[], ROW()-4,8)))</f>
        <v>2133.940123638411</v>
      </c>
      <c r="D362" s="18">
        <f ca="1">IF(ValuesEntered,IF(ROW()-ROW(Amortización[[#Headers],[interés]])=1,-IPMT(Tasa_de_interés/12,1,Duración_del_préstamo-ROWS($B$4:B362)+1,Amortización[[#This Row],[saldo de 
apertura]]),IFERROR(-IPMT(Tasa_de_interés/12,1,Amortización[[#This Row],[núm.
restante]],C363),0)),0)</f>
        <v>4.454951228316502</v>
      </c>
      <c r="E362" s="18">
        <f ca="1">IFERROR(IF(AND(ValuesEntered,Amortización[[#This Row],[pago
fecha]]&lt;&gt;""),-PPMT(Tasa_de_interés/12,1,Duración_del_préstamo-ROWS($B$4:B362)+1,Amortización[[#This Row],[saldo de 
apertura]]),""),0)</f>
        <v>1064.7518288424505</v>
      </c>
      <c r="F362" s="18">
        <f ca="1">IF(Amortización[[#This Row],[pago
fecha]]="",0,Importe_del_impuesto_de_propiedad)</f>
        <v>375</v>
      </c>
      <c r="G362" s="18">
        <f ca="1">IF(Amortización[[#This Row],[pago
fecha]]="",0,Amortización[[#This Row],[interés]]+Amortización[[#This Row],[principal]]+Amortización[[#This Row],[impuesto de propiedad]])</f>
        <v>1444.2067800707671</v>
      </c>
      <c r="H362" s="18">
        <f ca="1">IF(Amortización[[#This Row],[pago
fecha]]="",0,Amortización[[#This Row],[saldo de 
apertura]]-Amortización[[#This Row],[principal]])</f>
        <v>1069.1882947959605</v>
      </c>
      <c r="I362" s="19">
        <f ca="1">IF(Amortización[[#This Row],[saldo de 
cierre]]&gt;0,LastRow-ROW(),0)</f>
        <v>1</v>
      </c>
    </row>
    <row r="363" spans="1:9" ht="15" customHeight="1" x14ac:dyDescent="0.25">
      <c r="A363" s="16">
        <f>ROWS($A$4:A363)</f>
        <v>360</v>
      </c>
      <c r="B363" s="17">
        <f ca="1">IF(ValuesEntered,IF(Amortización[[#This Row],[núm.]]&lt;=Duración_del_préstamo,IF(ROW()-ROW(Amortización[[#Headers],[pago
fecha]])=1,Inicio_del_préstamo,IF(H362&gt;0,EDATE(B362,1),"")),""),"")</f>
        <v>54249</v>
      </c>
      <c r="C363" s="18">
        <f ca="1">IF(ROW()-ROW(Amortización[[#Headers],[saldo de 
apertura]])=1,Importe_del_préstamo,IF(Amortización[[#This Row],[pago
fecha]]="",0,INDEX(Amortización[], ROW()-4,8)))</f>
        <v>1069.1882947959605</v>
      </c>
      <c r="D363" s="18">
        <f ca="1">IF(ValuesEntered,IF(ROW()-ROW(Amortización[[#Headers],[interés]])=1,-IPMT(Tasa_de_interés/12,1,Duración_del_préstamo-ROWS($B$4:B363)+1,Amortización[[#This Row],[saldo de 
apertura]]),IFERROR(-IPMT(Tasa_de_interés/12,1,Amortización[[#This Row],[núm.
restante]],C364),0)),0)</f>
        <v>0</v>
      </c>
      <c r="E363" s="18">
        <f ca="1">IFERROR(IF(AND(ValuesEntered,Amortización[[#This Row],[pago
fecha]]&lt;&gt;""),-PPMT(Tasa_de_interés/12,1,Duración_del_préstamo-ROWS($B$4:B363)+1,Amortización[[#This Row],[saldo de 
apertura]]),""),0)</f>
        <v>1069.1882947959607</v>
      </c>
      <c r="F363" s="18">
        <f ca="1">IF(Amortización[[#This Row],[pago
fecha]]="",0,Importe_del_impuesto_de_propiedad)</f>
        <v>375</v>
      </c>
      <c r="G363" s="18">
        <f ca="1">IF(Amortización[[#This Row],[pago
fecha]]="",0,Amortización[[#This Row],[interés]]+Amortización[[#This Row],[principal]]+Amortización[[#This Row],[impuesto de propiedad]])</f>
        <v>1444.1882947959607</v>
      </c>
      <c r="H363" s="18">
        <f ca="1">IF(Amortización[[#This Row],[pago
fecha]]="",0,Amortización[[#This Row],[saldo de 
apertura]]-Amortización[[#This Row],[principal]])</f>
        <v>-2.2737367544323206E-13</v>
      </c>
      <c r="I363" s="19">
        <f ca="1">IF(Amortización[[#This Row],[saldo de 
cierre]]&gt;0,LastRow-ROW(),0)</f>
        <v>0</v>
      </c>
    </row>
  </sheetData>
  <sheetProtection selectLockedCells="1"/>
  <conditionalFormatting sqref="A4:I363">
    <cfRule type="expression" dxfId="0" priority="1">
      <formula>$B4=""</formula>
    </cfRule>
  </conditionalFormatting>
  <dataValidations count="9">
    <dataValidation allowBlank="1" showInputMessage="1" showErrorMessage="1" prompt="El número de pagos se encuentra en esta columna" sqref="A3" xr:uid="{00000000-0002-0000-0100-000001000000}"/>
    <dataValidation allowBlank="1" showInputMessage="1" showErrorMessage="1" prompt="La fecha de pago se encuentra en esta columna" sqref="B3" xr:uid="{00000000-0002-0000-0100-000002000000}"/>
    <dataValidation allowBlank="1" showInputMessage="1" showErrorMessage="1" prompt="El saldo inicial y el saldo ajustado a medida que se aplican los pagos se actualizan automáticamente en esta columna" sqref="C3" xr:uid="{00000000-0002-0000-0100-000003000000}"/>
    <dataValidation allowBlank="1" showInputMessage="1" showErrorMessage="1" prompt="El desglose del interés se encuentra en esta columna" sqref="D3" xr:uid="{00000000-0002-0000-0100-000004000000}"/>
    <dataValidation allowBlank="1" showInputMessage="1" showErrorMessage="1" prompt="El importe del pago aplicado al pago principal está en esta columna" sqref="E3" xr:uid="{00000000-0002-0000-0100-000005000000}"/>
    <dataValidation allowBlank="1" showInputMessage="1" showErrorMessage="1" prompt="El pago de impuestos de propiedad introducido en la celda E8 en la hoja de cálculo de la Calculadora hipotecaria se actualiza automáticamente en esta columna " sqref="F3" xr:uid="{00000000-0002-0000-0100-000006000000}"/>
    <dataValidation allowBlank="1" showInputMessage="1" showErrorMessage="1" prompt="El pago total se ajusta automáticamente en esta columna según los importes de los intereses, los importes principales y de los impuestos de propiedad en las columnas E, F y G" sqref="G3" xr:uid="{00000000-0002-0000-0100-000007000000}"/>
    <dataValidation allowBlank="1" showInputMessage="1" showErrorMessage="1" prompt="El saldo final ajustado por el pago total se actualiza automáticamente en esta columna" sqref="H3" xr:uid="{00000000-0002-0000-0100-000008000000}"/>
    <dataValidation allowBlank="1" showInputMessage="1" showErrorMessage="1" prompt="El número de pagos restantes se actualiza automáticamente en función de la duración del préstamo (en meses) que se especifica en C6 en la hoja de cálculo de la calculadora hipotecaria y del número de pagos aplicados al préstamo" sqref="I3" xr:uid="{00000000-0002-0000-0100-000009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portrait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15</vt:i4>
      </vt:variant>
    </vt:vector>
  </HeadingPairs>
  <TitlesOfParts>
    <vt:vector size="17" baseType="lpstr">
      <vt:lpstr>Calculadora hipotecaria</vt:lpstr>
      <vt:lpstr>Tabla de amortizaciones</vt:lpstr>
      <vt:lpstr>Duración_del_préstamo</vt:lpstr>
      <vt:lpstr>Importe_del_impuesto_de_propiedad</vt:lpstr>
      <vt:lpstr>Importe_del_préstamo</vt:lpstr>
      <vt:lpstr>Inicio_del_préstamo</vt:lpstr>
      <vt:lpstr>interés</vt:lpstr>
      <vt:lpstr>NoPaymentsRemaining</vt:lpstr>
      <vt:lpstr>Pagos_mensuales_del_préstamo</vt:lpstr>
      <vt:lpstr>Tasa_de_interés</vt:lpstr>
      <vt:lpstr>TítuloDeColumna1</vt:lpstr>
      <vt:lpstr>TítuloDeColumna2</vt:lpstr>
      <vt:lpstr>'Tabla de amortizaciones'!Títulos_a_imprimir</vt:lpstr>
      <vt:lpstr>Total_de_intereses_pagados</vt:lpstr>
      <vt:lpstr>total_loan_payment</vt:lpstr>
      <vt:lpstr>total_pagos</vt:lpstr>
      <vt:lpstr>ValueOfHome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keywords/>
  <cp:lastModifiedBy>Windows User</cp:lastModifiedBy>
  <cp:lastPrinted>2018-04-13T01:58:08Z</cp:lastPrinted>
  <dcterms:created xsi:type="dcterms:W3CDTF">2016-09-21T21:27:39Z</dcterms:created>
  <dcterms:modified xsi:type="dcterms:W3CDTF">2018-04-13T01:59:15Z</dcterms:modified>
  <cp:version/>
</cp:coreProperties>
</file>